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<sst xmlns="http://schemas.openxmlformats.org/spreadsheetml/2006/main" count="1067" uniqueCount="873">
  <si>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</si>
  <si>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</si>
  <si>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</si>
  <si>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</si>
  <si>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</si>
  <si>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</si>
  <si>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</si>
  <si>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</si>
  <si>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</si>
  <si>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</si>
  <si>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</si>
  <si>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</si>
  <si>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</si>
  <si>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</si>
  <si>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</si>
  <si>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</si>
  <si>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</si>
  <si>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</si>
  <si>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</si>
  <si>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</si>
  <si>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</si>
  <si>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</si>
  <si>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</si>
  <si>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</si>
  <si>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</si>
  <si>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</si>
  <si>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</si>
  <si>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</si>
  <si>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</si>
  <si>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</si>
  <si>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</si>
  <si>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</si>
  <si>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</si>
  <si>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</si>
  <si>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</si>
  <si>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</si>
  <si>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</si>
  <si>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</si>
  <si>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</si>
  <si>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</si>
  <si>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</si>
  <si>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</si>
  <si>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</si>
  <si>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</si>
  <si>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</si>
  <si>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</si>
  <si>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</si>
  <si>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</si>
  <si>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</si>
  <si>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</si>
  <si>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</si>
  <si>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</si>
  <si>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</si>
  <si>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</si>
  <si>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</si>
  <si>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</si>
  <si>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</si>
  <si>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</si>
  <si>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</si>
  <si>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</si>
  <si>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</si>
  <si>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</si>
  <si>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</si>
  <si>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</si>
  <si>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</si>
  <si>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</si>
  <si>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</si>
  <si>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</si>
  <si>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</si>
  <si>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</si>
  <si>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</si>
  <si>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</si>
  <si>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</si>
  <si>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</si>
  <si>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</si>
  <si>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</si>
  <si>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</si>
  <si>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</si>
  <si>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</si>
  <si>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</si>
  <si>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</si>
  <si>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</si>
  <si>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</si>
  <si>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</si>
  <si>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</si>
  <si>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</si>
  <si>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</si>
  <si>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</si>
  <si>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</si>
  <si>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</si>
  <si>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</si>
  <si>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</si>
  <si>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</si>
  <si>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</si>
  <si>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</si>
  <si>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</si>
  <si>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</si>
  <si>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</si>
  <si>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</si>
  <si>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</si>
  <si>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</si>
  <si>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</si>
  <si>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</si>
  <si>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</si>
  <si>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</si>
  <si>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</si>
  <si>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</si>
  <si>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</si>
  <si>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</si>
  <si>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</si>
  <si>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</si>
  <si>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</si>
  <si>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</si>
  <si>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</si>
  <si>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</si>
  <si>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</si>
  <si>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</si>
  <si>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</si>
  <si>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</si>
  <si>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</si>
  <si>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</si>
  <si>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</si>
  <si>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</si>
  <si>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</si>
  <si>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</si>
  <si>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</si>
  <si>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</si>
  <si>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</si>
  <si>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</si>
  <si>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</si>
  <si>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</si>
  <si>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</si>
  <si>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</si>
  <si>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</si>
  <si>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</si>
  <si>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</si>
  <si>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</si>
  <si>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</si>
  <si>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</si>
  <si>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</si>
  <si>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</si>
  <si>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</si>
  <si>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</si>
  <si>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</si>
  <si>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</si>
  <si>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</si>
  <si>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</si>
  <si>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</si>
  <si>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</si>
  <si>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</si>
  <si>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</si>
  <si>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</si>
  <si>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</si>
  <si>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</si>
  <si>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</si>
  <si>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</si>
  <si>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</si>
  <si>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</si>
  <si>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</si>
  <si>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</si>
  <si>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</si>
  <si>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</si>
  <si>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</si>
  <si>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</si>
  <si>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</si>
  <si>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</si>
  <si>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</si>
  <si>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</si>
  <si>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</si>
  <si>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</si>
  <si>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</si>
  <si>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</si>
  <si>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</si>
  <si>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</si>
  <si>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</si>
  <si>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</si>
  <si>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</si>
  <si>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</si>
  <si>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</si>
  <si>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</si>
  <si>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</si>
  <si>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</si>
  <si>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</si>
  <si>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</si>
  <si>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</si>
  <si>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</si>
  <si>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</si>
  <si>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</si>
  <si>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</si>
  <si>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</si>
  <si>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</si>
  <si>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</si>
  <si>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</si>
  <si>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</si>
  <si>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</si>
  <si>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</si>
  <si>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</si>
  <si>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</si>
  <si>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</si>
  <si>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</si>
  <si>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</si>
  <si>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</si>
  <si>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</si>
  <si>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</si>
  <si>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</si>
  <si>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</si>
  <si>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</si>
  <si>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</si>
  <si>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</si>
  <si>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</si>
  <si>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</si>
  <si>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</si>
  <si>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</si>
  <si>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</si>
  <si>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</si>
  <si>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</si>
  <si>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</si>
  <si>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</si>
  <si>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</si>
  <si>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</si>
  <si>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</si>
  <si>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</si>
  <si>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</si>
  <si>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</si>
  <si>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</si>
  <si>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</si>
  <si>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</si>
  <si>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</si>
  <si>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</si>
  <si>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</si>
  <si>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</si>
  <si>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</si>
  <si>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</si>
  <si>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</si>
  <si>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</si>
  <si>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</si>
  <si>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</si>
  <si>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</si>
  <si>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</si>
  <si>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</si>
  <si>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</si>
  <si>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</si>
  <si>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</si>
  <si>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</si>
  <si>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</si>
  <si>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</si>
  <si>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</si>
  <si>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</si>
  <si>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</si>
  <si>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</si>
  <si>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</si>
  <si>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</si>
  <si>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</si>
  <si>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</si>
  <si>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</si>
  <si>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</si>
  <si>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</si>
  <si>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</si>
  <si>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</si>
  <si>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</si>
  <si>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</si>
  <si>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</si>
  <si>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</si>
  <si>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</si>
  <si>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</si>
  <si>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</si>
  <si>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</si>
  <si>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</si>
  <si>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</si>
  <si>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</si>
  <si>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</si>
  <si>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</si>
  <si>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</si>
  <si>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</si>
  <si>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</si>
  <si>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</si>
  <si>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</si>
  <si>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</si>
  <si>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</si>
  <si>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</si>
  <si>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</si>
  <si>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</si>
  <si>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</si>
  <si>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</si>
  <si>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</si>
  <si>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</si>
  <si>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</si>
  <si>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</si>
  <si>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</si>
  <si>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</si>
  <si>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</si>
  <si>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</si>
  <si>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</si>
  <si>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</si>
  <si>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</si>
  <si>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</si>
  <si>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</si>
  <si>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</si>
  <si>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</si>
  <si>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</si>
  <si>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</si>
  <si>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</si>
  <si>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</si>
  <si>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</si>
  <si>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</si>
  <si>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</si>
  <si>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</si>
  <si>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</si>
  <si>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</si>
  <si>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</si>
  <si>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</si>
  <si>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</si>
  <si>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</si>
  <si>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</si>
  <si>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</si>
  <si>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</si>
  <si>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</si>
  <si>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</si>
  <si>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</si>
  <si>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</si>
  <si>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</si>
  <si>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</si>
  <si>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</si>
  <si>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</si>
  <si>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</si>
  <si>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</si>
  <si>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</si>
  <si>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</si>
  <si>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</si>
  <si>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</si>
  <si>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</si>
  <si>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</si>
  <si>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</si>
  <si>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</si>
  <si>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</si>
  <si>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</si>
  <si>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</si>
  <si>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</si>
  <si>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</si>
  <si>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</si>
  <si>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</si>
  <si>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</si>
  <si>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</si>
  <si>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</si>
  <si>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</si>
  <si>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</si>
  <si>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</si>
  <si>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</si>
  <si>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</si>
  <si>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</si>
  <si>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</si>
  <si>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</si>
  <si>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</si>
  <si>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</si>
  <si>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</si>
  <si>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</si>
  <si>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</si>
  <si>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</si>
  <si>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</si>
  <si>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</si>
  <si>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</si>
  <si>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</si>
  <si>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</si>
  <si>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</si>
  <si>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</si>
  <si>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</si>
  <si>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</si>
  <si>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</si>
  <si>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</si>
  <si>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</si>
  <si>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</si>
  <si>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</si>
  <si>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</si>
  <si>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</si>
  <si>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</si>
  <si>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</si>
  <si>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</si>
  <si>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</si>
  <si>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</si>
  <si>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</si>
  <si>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</si>
  <si>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</si>
  <si>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</si>
  <si>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</si>
  <si>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</si>
  <si>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</si>
  <si>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</si>
  <si>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</si>
  <si>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</si>
  <si>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</si>
  <si>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</si>
  <si>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</si>
  <si>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</si>
  <si>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</si>
  <si>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</si>
  <si>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</si>
  <si>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</si>
  <si>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</si>
  <si>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</si>
  <si>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</si>
  <si>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</si>
  <si>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</si>
  <si>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</si>
  <si>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</si>
  <si>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</si>
  <si>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</si>
  <si>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</si>
  <si>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</si>
  <si>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</si>
  <si>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</si>
  <si>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</si>
  <si>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</si>
  <si>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</si>
  <si>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</si>
  <si>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</si>
  <si>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</si>
  <si>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</si>
  <si>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</si>
  <si>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</si>
  <si>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</si>
  <si>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</si>
  <si>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</si>
  <si>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</si>
  <si>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</si>
  <si>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</si>
  <si>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</si>
  <si>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</si>
  <si>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</si>
  <si>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</si>
  <si>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</si>
  <si>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</si>
  <si>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</si>
  <si>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</si>
  <si>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</si>
  <si>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</si>
  <si>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</si>
  <si>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</si>
  <si>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</si>
  <si>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</si>
  <si>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</si>
  <si>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</si>
  <si>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</si>
  <si>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</si>
  <si>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</si>
  <si>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</si>
  <si>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</si>
  <si>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</si>
  <si>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</si>
  <si>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</si>
  <si>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</si>
  <si>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</si>
  <si>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</si>
  <si>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</si>
  <si>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</si>
  <si>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</si>
  <si>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</si>
  <si>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</si>
  <si>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</si>
  <si>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</si>
  <si>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</si>
  <si>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</si>
  <si>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</si>
  <si>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</si>
  <si>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</si>
  <si>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</si>
  <si>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</si>
  <si>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</si>
  <si>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</si>
  <si>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</si>
  <si>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</si>
  <si>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</si>
  <si>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</si>
  <si>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</si>
  <si>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</si>
  <si>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</si>
  <si>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</si>
  <si>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</si>
  <si>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</si>
  <si>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</si>
  <si>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</si>
  <si>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</si>
  <si>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</si>
  <si>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</si>
  <si>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</si>
  <si>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</si>
  <si>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</si>
  <si>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</si>
  <si>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</si>
  <si>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</si>
  <si>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</si>
  <si>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</si>
  <si>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</si>
  <si>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</si>
  <si>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</si>
  <si>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</si>
  <si>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</si>
  <si>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</si>
  <si>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</si>
  <si>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</si>
  <si>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</si>
  <si>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</si>
  <si>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</si>
  <si>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</si>
  <si>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</si>
  <si>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</si>
  <si>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</si>
  <si>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</si>
  <si>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</si>
  <si>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</si>
  <si>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</si>
  <si>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</si>
  <si>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</si>
  <si>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</si>
  <si>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</si>
  <si>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</si>
  <si>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</si>
  <si>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</si>
  <si>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</si>
  <si>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</si>
  <si>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</si>
  <si>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</si>
  <si>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</si>
  <si>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</si>
  <si>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</si>
  <si>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</si>
  <si>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</si>
  <si>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</si>
  <si>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</si>
  <si>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</si>
  <si>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</si>
  <si>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</si>
  <si>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</si>
  <si>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</si>
  <si>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</si>
  <si>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</si>
  <si>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</si>
  <si>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</si>
  <si>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</si>
  <si>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</si>
  <si>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</si>
  <si>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</si>
  <si>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</si>
  <si>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</si>
  <si>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</si>
  <si>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</si>
  <si>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</si>
  <si>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</si>
  <si>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</si>
  <si>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</si>
  <si>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</si>
  <si>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</si>
  <si>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</si>
  <si>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</si>
  <si>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</si>
  <si>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</si>
  <si>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</si>
  <si>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</si>
  <si>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</si>
  <si>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</si>
  <si>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</si>
  <si>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</si>
  <si>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</si>
  <si>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</si>
  <si>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</si>
  <si>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</si>
  <si>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</si>
  <si>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</si>
  <si>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</si>
  <si>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</si>
  <si>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</si>
  <si>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</si>
  <si>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</si>
  <si>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</si>
  <si>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</si>
  <si>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</si>
  <si>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</si>
  <si>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</si>
  <si>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</si>
  <si>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</si>
  <si>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</si>
  <si>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</si>
  <si>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</si>
  <si>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</si>
  <si>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</si>
  <si>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</si>
  <si>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</si>
  <si>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</si>
  <si>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</si>
  <si>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</si>
  <si>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</si>
  <si>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</si>
  <si>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</si>
  <si>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</si>
  <si>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</si>
  <si>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</si>
  <si>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</si>
  <si>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</si>
  <si>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</si>
  <si>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</si>
  <si>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</si>
  <si>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</si>
  <si>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</si>
  <si>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</si>
  <si>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</si>
  <si>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</si>
  <si>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</si>
  <si>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</si>
  <si>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</si>
  <si>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</si>
  <si>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</si>
  <si>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</si>
  <si>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</si>
  <si>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</si>
  <si>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</si>
  <si>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</si>
  <si>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</si>
  <si>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</si>
  <si>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</si>
  <si>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</si>
  <si>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</si>
  <si>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</si>
  <si>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</si>
  <si>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</si>
  <si>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</si>
  <si>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</si>
  <si>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</si>
  <si>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</si>
  <si>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</si>
  <si>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</si>
  <si>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</si>
  <si>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</si>
  <si>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</si>
  <si>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</si>
  <si>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</si>
  <si>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</si>
  <si>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</si>
  <si>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</si>
  <si>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</si>
  <si>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</si>
  <si>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</si>
  <si>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</si>
  <si>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</si>
  <si>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</si>
  <si>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</si>
  <si>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</si>
  <si>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</si>
  <si>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</si>
  <si>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</si>
  <si>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</si>
  <si>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</si>
  <si>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</si>
  <si>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</si>
  <si>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</si>
  <si>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</si>
  <si>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</si>
  <si>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</si>
  <si>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</si>
  <si>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</si>
  <si>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</si>
  <si>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</si>
  <si>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</si>
  <si>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</si>
  <si>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</si>
  <si>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</si>
  <si>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</si>
  <si>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</si>
  <si>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</si>
  <si>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</si>
  <si>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</si>
  <si>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</si>
  <si>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</si>
  <si>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</si>
  <si>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</si>
  <si>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</si>
  <si>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</si>
  <si>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</si>
  <si>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</si>
  <si>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</si>
  <si>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</si>
  <si>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</si>
  <si>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</si>
  <si>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</si>
  <si>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</si>
  <si>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</si>
  <si>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</si>
  <si>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</si>
  <si>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</si>
  <si>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</si>
  <si>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</si>
  <si>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</si>
  <si>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</si>
  <si>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</si>
  <si>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</si>
  <si>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</si>
  <si>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</si>
  <si>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</si>
  <si>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</si>
  <si>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</si>
  <si>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</si>
  <si>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</si>
  <si>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</si>
  <si>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</si>
  <si>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</si>
  <si>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</si>
  <si>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</si>
  <si>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</si>
  <si>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</si>
  <si>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</si>
  <si>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</si>
  <si>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</si>
  <si>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</si>
  <si>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</si>
  <si>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</si>
  <si>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</si>
  <si>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</si>
  <si>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</si>
  <si>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</si>
  <si>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</si>
  <si>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</si>
  <si>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</si>
  <si>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</si>
  <si>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</si>
  <si>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</si>
  <si>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</si>
  <si>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</si>
  <si>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</si>
  <si>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</si>
  <si>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</si>
  <si>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</si>
  <si>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</si>
  <si>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</si>
  <si>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</si>
  <si>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</si>
  <si>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</si>
  <si>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</si>
  <si>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</si>
  <si>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</si>
  <si>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</si>
  <si>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</si>
  <si>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</si>
  <si>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</si>
  <si>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</si>
  <si>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</si>
  <si>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</si>
  <si>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</si>
  <si>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</si>
  <si>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</si>
  <si>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</si>
  <si>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</si>
  <si>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</si>
  <si>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</si>
  <si>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</si>
  <si>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</si>
  <si>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</si>
  <si>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</si>
  <si>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</si>
  <si>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</si>
  <si>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</si>
  <si>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</si>
  <si>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</si>
  <si>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</si>
  <si>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</si>
  <si>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</si>
  <si>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</si>
  <si>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</si>
  <si>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</si>
  <si>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</si>
  <si>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</si>
  <si>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</si>
  <si>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</si>
  <si>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</si>
  <si>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</si>
  <si>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</si>
  <si>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</si>
  <si>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</si>
  <si>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</si>
  <si>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</si>
  <si>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</si>
  <si>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</si>
  <si>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</si>
  <si>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</si>
  <si>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</si>
  <si>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</si>
  <si>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</si>
  <si>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</si>
  <si>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</si>
  <si>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</si>
  <si>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</si>
  <si>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</si>
  <si>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</si>
  <si>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</si>
  <si>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</si>
  <si>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</si>
  <si>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</si>
  <si>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</si>
  <si>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</si>
  <si>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</si>
  <si>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</si>
  <si>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</si>
  <si>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</si>
  <si>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</si>
  <si>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</si>
  <si>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</si>
  <si>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</si>
  <si>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</si>
  <si>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</si>
  <si>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</si>
  <si>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</si>
  <si>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</si>
  <si>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</si>
  <si>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</si>
  <si>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</si>
  <si>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</si>
  <si>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</si>
  <si>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</si>
  <si>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</si>
  <si>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</si>
  <si>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</si>
  <si>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</si>
  <si>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</si>
  <si>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</si>
  <si>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</si>
  <si>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</si>
  <si>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</si>
  <si>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</si>
  <si>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</si>
  <si>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</si>
  <si>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</si>
  <si>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</si>
  <si>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</si>
  <si>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</si>
  <si>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</si>
  <si>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</si>
  <si>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</si>
  <si>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</si>
  <si>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</si>
  <si>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</si>
  <si>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</si>
  <si>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</si>
  <si>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</si>
  <si>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</si>
  <si>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</si>
  <si>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</si>
  <si>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</si>
  <si>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</si>
  <si>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</si>
  <si>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</si>
  <si>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</si>
  <si>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</si>
  <si>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</si>
  <si>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</si>
  <si>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</si>
  <si>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</si>
  <si>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</si>
  <si>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</si>
  <si>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</si>
  <si>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</si>
  <si>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</si>
  <si>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</si>
  <si>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</si>
  <si>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</si>
  <si>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</si>
  <si>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</si>
  <si>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>Ръководител:И. Лаков</t>
  </si>
  <si>
    <t>И. Лаков</t>
  </si>
  <si>
    <t>Ръководител: И. Лаков</t>
  </si>
  <si>
    <t>второ тримесечие 2010</t>
  </si>
  <si>
    <t>Съставител: Таня Стоянова</t>
  </si>
  <si>
    <t>Дата на съставяне: 15.06.2010</t>
  </si>
  <si>
    <t>Таня Стоянова</t>
  </si>
  <si>
    <t>Дата на съставяне:    15.06.2010</t>
  </si>
  <si>
    <t>Съставител:Таня Стоянова</t>
  </si>
  <si>
    <t>Дата на съставяне:   15.06.2010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</si>
</sst>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" fontId="7" fillId="0" borderId="0" xfId="63" applyNumberFormat="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G66" sqref="G66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2</v>
      </c>
      <c r="F3" s="15" t="s">
        <v>3</v>
      </c>
      <c r="G3" s="10"/>
      <c r="H3" s="16">
        <v>130277328</v>
      </c>
    </row>
    <row r="4" spans="1:8" ht="15">
      <c r="A4" s="556" t="s">
        <v>4</v>
      </c>
      <c r="B4" s="556"/>
      <c r="C4" s="556"/>
      <c r="D4" s="556"/>
      <c r="E4" s="17" t="s">
        <v>860</v>
      </c>
      <c r="F4" s="557" t="s">
        <v>6</v>
      </c>
      <c r="G4" s="557"/>
      <c r="H4" s="16">
        <v>1059</v>
      </c>
    </row>
    <row r="5" spans="1:8" ht="15">
      <c r="A5" s="556" t="s">
        <v>7</v>
      </c>
      <c r="B5" s="556"/>
      <c r="C5" s="556"/>
      <c r="D5" s="556"/>
      <c r="E5" s="18" t="s">
        <v>866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72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36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98</v>
      </c>
      <c r="D18" s="45">
        <v>77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206</v>
      </c>
      <c r="D19" s="59">
        <f>SUM(D11:D18)</f>
        <v>163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969</v>
      </c>
      <c r="H21" s="63">
        <f>SUM(H22:H24)</f>
        <v>969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2819</v>
      </c>
      <c r="D23" s="45">
        <v>2510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238</v>
      </c>
      <c r="D24" s="45">
        <v>263</v>
      </c>
      <c r="E24" s="40" t="s">
        <v>74</v>
      </c>
      <c r="F24" s="46" t="s">
        <v>75</v>
      </c>
      <c r="G24" s="47">
        <v>849</v>
      </c>
      <c r="H24" s="47">
        <v>849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2160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3057</v>
      </c>
      <c r="D27" s="59">
        <f>SUM(D23:D26)</f>
        <v>2773</v>
      </c>
      <c r="E27" s="66" t="s">
        <v>85</v>
      </c>
      <c r="F27" s="46" t="s">
        <v>86</v>
      </c>
      <c r="G27" s="53">
        <f>SUM(G28:G30)</f>
        <v>569</v>
      </c>
      <c r="H27" s="53">
        <f>SUM(H28:H30)</f>
        <v>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569</v>
      </c>
      <c r="H28" s="47">
        <v>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374</v>
      </c>
      <c r="H31" s="47">
        <v>567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943</v>
      </c>
      <c r="H33" s="53">
        <f>H27+H31+H32</f>
        <v>569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150</v>
      </c>
      <c r="D34" s="59">
        <f>SUM(D35:D38)</f>
        <v>150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150</v>
      </c>
      <c r="D35" s="45">
        <v>150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4302</v>
      </c>
      <c r="H36" s="53">
        <f>H25+H17+H33</f>
        <v>3928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150</v>
      </c>
      <c r="D45" s="59">
        <f>D34+D39+D44</f>
        <v>150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37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37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3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3416</v>
      </c>
      <c r="D55" s="59">
        <f>D19+D20+D21+D27+D32+D45+D51+D53+D54</f>
        <v>3089</v>
      </c>
      <c r="E55" s="40" t="s">
        <v>174</v>
      </c>
      <c r="F55" s="76" t="s">
        <v>175</v>
      </c>
      <c r="G55" s="53">
        <f>G49+G51+G52+G53+G54</f>
        <v>37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317</v>
      </c>
      <c r="H61" s="53">
        <f>SUM(H62:H68)</f>
        <v>243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</v>
      </c>
      <c r="H62" s="47">
        <v>47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135</v>
      </c>
      <c r="H64" s="47">
        <v>56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93</v>
      </c>
      <c r="H66" s="47">
        <v>71</v>
      </c>
    </row>
    <row r="67" spans="1:8" ht="15">
      <c r="A67" s="38" t="s">
        <v>209</v>
      </c>
      <c r="B67" s="44" t="s">
        <v>210</v>
      </c>
      <c r="C67" s="45">
        <v>12</v>
      </c>
      <c r="D67" s="45">
        <v>25</v>
      </c>
      <c r="E67" s="40" t="s">
        <v>211</v>
      </c>
      <c r="F67" s="46" t="s">
        <v>212</v>
      </c>
      <c r="G67" s="47">
        <v>23</v>
      </c>
      <c r="H67" s="47">
        <v>21</v>
      </c>
    </row>
    <row r="68" spans="1:8" ht="15">
      <c r="A68" s="38" t="s">
        <v>213</v>
      </c>
      <c r="B68" s="44" t="s">
        <v>214</v>
      </c>
      <c r="C68" s="45">
        <v>691</v>
      </c>
      <c r="D68" s="45">
        <v>326</v>
      </c>
      <c r="E68" s="40" t="s">
        <v>215</v>
      </c>
      <c r="F68" s="46" t="s">
        <v>216</v>
      </c>
      <c r="G68" s="47">
        <v>51</v>
      </c>
      <c r="H68" s="47">
        <v>48</v>
      </c>
    </row>
    <row r="69" spans="1:8" ht="15">
      <c r="A69" s="38" t="s">
        <v>217</v>
      </c>
      <c r="B69" s="44" t="s">
        <v>218</v>
      </c>
      <c r="C69" s="45">
        <v>13</v>
      </c>
      <c r="D69" s="45">
        <v>12</v>
      </c>
      <c r="E69" s="62" t="s">
        <v>80</v>
      </c>
      <c r="F69" s="46" t="s">
        <v>219</v>
      </c>
      <c r="G69" s="47">
        <v>23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340</v>
      </c>
      <c r="H71" s="94">
        <f>H59+H60+H61+H69+H70</f>
        <v>295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36</v>
      </c>
      <c r="D72" s="45">
        <v>11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34</v>
      </c>
      <c r="D74" s="45">
        <v>14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786</v>
      </c>
      <c r="D75" s="59">
        <f>SUM(D67:D74)</f>
        <v>388</v>
      </c>
      <c r="E75" s="62" t="s">
        <v>162</v>
      </c>
      <c r="F75" s="52" t="s">
        <v>236</v>
      </c>
      <c r="G75" s="47">
        <v>306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646</v>
      </c>
      <c r="H79" s="106">
        <f>H71+H74+H75+H76</f>
        <v>450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4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559</v>
      </c>
      <c r="D88" s="45">
        <v>854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563</v>
      </c>
      <c r="D91" s="59">
        <f>SUM(D87:D90)</f>
        <v>859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220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1569</v>
      </c>
      <c r="D93" s="59">
        <f>D64+D75+D84+D91+D92</f>
        <v>1311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4985</v>
      </c>
      <c r="D94" s="114">
        <f>D93+D55</f>
        <v>4400</v>
      </c>
      <c r="E94" s="115" t="s">
        <v>272</v>
      </c>
      <c r="F94" s="116" t="s">
        <v>273</v>
      </c>
      <c r="G94" s="117">
        <f>G36+G39+G55+G79</f>
        <v>4985</v>
      </c>
      <c r="H94" s="117">
        <f>H36+H39+H55+H79</f>
        <v>4400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554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554"/>
      <c r="H97" s="10"/>
      <c r="M97" s="67"/>
    </row>
    <row r="98" spans="1:13" ht="15">
      <c r="A98" s="127" t="s">
        <v>868</v>
      </c>
      <c r="B98" s="125"/>
      <c r="C98" s="555" t="s">
        <v>867</v>
      </c>
      <c r="D98" s="555"/>
      <c r="E98" s="555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5" t="s">
        <v>863</v>
      </c>
      <c r="D100" s="555"/>
      <c r="E100" s="555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zoomScalePageLayoutView="0" workbookViewId="0" topLeftCell="A1">
      <selection activeCell="C10" sqref="C10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0" t="s">
        <v>275</v>
      </c>
      <c r="B1" s="560"/>
      <c r="C1" s="560"/>
      <c r="D1" s="560"/>
      <c r="E1" s="560"/>
      <c r="F1" s="560"/>
      <c r="G1" s="133"/>
      <c r="H1" s="133"/>
    </row>
    <row r="2" spans="1:8" ht="15">
      <c r="A2" s="134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3</v>
      </c>
      <c r="G2" s="562"/>
      <c r="H2" s="135">
        <f>'справка _1_БАЛАНС'!H3</f>
        <v>130277328</v>
      </c>
    </row>
    <row r="3" spans="1:8" ht="15">
      <c r="A3" s="134" t="s">
        <v>276</v>
      </c>
      <c r="B3" s="561" t="str">
        <f>'справка _1_БАЛАНС'!E4</f>
        <v>неконсолидиран</v>
      </c>
      <c r="C3" s="561"/>
      <c r="D3" s="561"/>
      <c r="E3" s="561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3" t="str">
        <f>'справка _1_БАЛАНС'!E5</f>
        <v>второ тримесечие 2010</v>
      </c>
      <c r="C4" s="563"/>
      <c r="D4" s="563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28</v>
      </c>
      <c r="D9" s="154">
        <v>12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629</v>
      </c>
      <c r="D10" s="154">
        <v>554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76</v>
      </c>
      <c r="D11" s="154">
        <v>66</v>
      </c>
      <c r="E11" s="157" t="s">
        <v>294</v>
      </c>
      <c r="F11" s="155" t="s">
        <v>295</v>
      </c>
      <c r="G11" s="156">
        <v>1711</v>
      </c>
      <c r="H11" s="156">
        <v>1347</v>
      </c>
    </row>
    <row r="12" spans="1:8" ht="12">
      <c r="A12" s="152" t="s">
        <v>296</v>
      </c>
      <c r="B12" s="153" t="s">
        <v>297</v>
      </c>
      <c r="C12" s="154">
        <v>481</v>
      </c>
      <c r="D12" s="154">
        <v>355</v>
      </c>
      <c r="E12" s="157" t="s">
        <v>80</v>
      </c>
      <c r="F12" s="155" t="s">
        <v>298</v>
      </c>
      <c r="G12" s="156">
        <v>4</v>
      </c>
      <c r="H12" s="156">
        <v>4</v>
      </c>
    </row>
    <row r="13" spans="1:18" ht="12">
      <c r="A13" s="152" t="s">
        <v>299</v>
      </c>
      <c r="B13" s="153" t="s">
        <v>300</v>
      </c>
      <c r="C13" s="154">
        <v>92</v>
      </c>
      <c r="D13" s="154">
        <v>83</v>
      </c>
      <c r="E13" s="158" t="s">
        <v>53</v>
      </c>
      <c r="F13" s="159" t="s">
        <v>301</v>
      </c>
      <c r="G13" s="148">
        <f>SUM(G9:G12)</f>
        <v>1715</v>
      </c>
      <c r="H13" s="148">
        <f>SUM(H9:H12)</f>
        <v>1351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47</v>
      </c>
      <c r="D16" s="162">
        <v>32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/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1353</v>
      </c>
      <c r="D19" s="168">
        <f>SUM(D9:D15)+D16</f>
        <v>1102</v>
      </c>
      <c r="E19" s="147" t="s">
        <v>318</v>
      </c>
      <c r="F19" s="160" t="s">
        <v>319</v>
      </c>
      <c r="G19" s="156">
        <v>16</v>
      </c>
      <c r="H19" s="156">
        <v>21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2</v>
      </c>
      <c r="D22" s="154">
        <v>1</v>
      </c>
      <c r="E22" s="147" t="s">
        <v>327</v>
      </c>
      <c r="F22" s="160" t="s">
        <v>328</v>
      </c>
      <c r="G22" s="156"/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/>
      <c r="D24" s="154"/>
      <c r="E24" s="158" t="s">
        <v>105</v>
      </c>
      <c r="F24" s="163" t="s">
        <v>335</v>
      </c>
      <c r="G24" s="148">
        <f>SUM(G19:G23)</f>
        <v>16</v>
      </c>
      <c r="H24" s="148">
        <f>SUM(H19:H23)</f>
        <v>22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2</v>
      </c>
      <c r="D25" s="154">
        <v>2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4</v>
      </c>
      <c r="D26" s="168">
        <f>SUM(D22:D25)</f>
        <v>3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1357</v>
      </c>
      <c r="D28" s="151">
        <f>D26+D19</f>
        <v>1105</v>
      </c>
      <c r="E28" s="145" t="s">
        <v>340</v>
      </c>
      <c r="F28" s="163" t="s">
        <v>341</v>
      </c>
      <c r="G28" s="148">
        <f>G13+G15+G24</f>
        <v>1731</v>
      </c>
      <c r="H28" s="148">
        <f>H13+H15+H24</f>
        <v>1373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374</v>
      </c>
      <c r="D30" s="151">
        <f>IF((H28-D28)&gt;0,H28-D28,0)</f>
        <v>268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1357</v>
      </c>
      <c r="D33" s="168">
        <f>D28+D31+D32</f>
        <v>1105</v>
      </c>
      <c r="E33" s="145" t="s">
        <v>356</v>
      </c>
      <c r="F33" s="163" t="s">
        <v>357</v>
      </c>
      <c r="G33" s="172">
        <f>G32+G31+G28</f>
        <v>1731</v>
      </c>
      <c r="H33" s="172">
        <f>H32+H31+H28</f>
        <v>1373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374</v>
      </c>
      <c r="D34" s="151">
        <f>IF((H33-D33)&gt;0,H33-D33,0)</f>
        <v>268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/>
      <c r="D36" s="154"/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/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374</v>
      </c>
      <c r="D39" s="184">
        <f>+IF((H33-D33-D35)&gt;0,H33-D33-D35,0)</f>
        <v>268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/>
      <c r="H40" s="156"/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374</v>
      </c>
      <c r="D41" s="146">
        <f>IF(H39=0,IF(D39-D40&gt;0,D39-D40+H40,0),IF(H39-H40&lt;0,H40-H39+D39,0))</f>
        <v>268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1731</v>
      </c>
      <c r="D42" s="172">
        <f>D33+D35+D39</f>
        <v>1373</v>
      </c>
      <c r="E42" s="175" t="s">
        <v>383</v>
      </c>
      <c r="F42" s="183" t="s">
        <v>384</v>
      </c>
      <c r="G42" s="172">
        <f>G39+G33</f>
        <v>1731</v>
      </c>
      <c r="H42" s="172">
        <f>H39+H33</f>
        <v>1373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4" t="s">
        <v>385</v>
      </c>
      <c r="B45" s="564"/>
      <c r="C45" s="564"/>
      <c r="D45" s="564"/>
      <c r="E45" s="564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40344</v>
      </c>
      <c r="C48" s="196" t="s">
        <v>387</v>
      </c>
      <c r="D48" s="558" t="s">
        <v>869</v>
      </c>
      <c r="E48" s="558"/>
      <c r="F48" s="558"/>
      <c r="G48" s="558"/>
      <c r="H48" s="558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9" t="s">
        <v>864</v>
      </c>
      <c r="E50" s="559"/>
      <c r="F50" s="559"/>
      <c r="G50" s="559"/>
      <c r="H50" s="559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8" sqref="C28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5" t="s">
        <v>389</v>
      </c>
      <c r="B2" s="565"/>
      <c r="C2" s="565"/>
      <c r="D2" s="565"/>
      <c r="E2" s="565"/>
      <c r="F2" s="565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второ тримесечие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1490</v>
      </c>
      <c r="D10" s="230">
        <v>1408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-553</v>
      </c>
      <c r="D11" s="230">
        <v>-463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-496</v>
      </c>
      <c r="D13" s="230">
        <v>-329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-256</v>
      </c>
      <c r="D14" s="230">
        <v>-245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-25</v>
      </c>
      <c r="D15" s="230">
        <v>-74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21</v>
      </c>
      <c r="D16" s="230">
        <v>21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>
        <v>-2</v>
      </c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-25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154</v>
      </c>
      <c r="D20" s="226">
        <f>SUM(D10:D19)</f>
        <v>318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-403</v>
      </c>
      <c r="D22" s="230">
        <v>-290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>
        <v>-34</v>
      </c>
      <c r="D27" s="230">
        <v>-33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-437</v>
      </c>
      <c r="D32" s="226">
        <f>SUM(D22:D31)</f>
        <v>-323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/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-13</v>
      </c>
      <c r="D38" s="230">
        <v>-11</v>
      </c>
      <c r="E38" s="227"/>
      <c r="F38" s="227"/>
    </row>
    <row r="39" spans="1:6" ht="12">
      <c r="A39" s="228" t="s">
        <v>448</v>
      </c>
      <c r="B39" s="229" t="s">
        <v>449</v>
      </c>
      <c r="C39" s="230"/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-13</v>
      </c>
      <c r="D42" s="226">
        <f>SUM(D34:D41)</f>
        <v>103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-296</v>
      </c>
      <c r="D43" s="226">
        <f>D42+D32+D20</f>
        <v>98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859</v>
      </c>
      <c r="D44" s="241">
        <v>580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563</v>
      </c>
      <c r="D45" s="226">
        <f>D44+D43</f>
        <v>678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563</v>
      </c>
      <c r="D46" s="242">
        <v>678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870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867</v>
      </c>
      <c r="C50" s="566"/>
      <c r="D50" s="566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865</v>
      </c>
      <c r="C52" s="566"/>
      <c r="D52" s="566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I43" sqref="I43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3" t="s">
        <v>466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4" t="str">
        <f>'справка _1_БАЛАНС'!E3</f>
        <v>Инвестор.бг АД</v>
      </c>
      <c r="C3" s="574"/>
      <c r="D3" s="574"/>
      <c r="E3" s="574"/>
      <c r="F3" s="574"/>
      <c r="G3" s="574"/>
      <c r="H3" s="574"/>
      <c r="I3" s="574"/>
      <c r="J3" s="254"/>
      <c r="K3" s="575" t="s">
        <v>3</v>
      </c>
      <c r="L3" s="575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74" t="str">
        <f>'справка _1_БАЛАНС'!E4</f>
        <v>неконсолидиран</v>
      </c>
      <c r="C4" s="574"/>
      <c r="D4" s="574"/>
      <c r="E4" s="574"/>
      <c r="F4" s="574"/>
      <c r="G4" s="574"/>
      <c r="H4" s="574"/>
      <c r="I4" s="574"/>
      <c r="J4" s="257"/>
      <c r="K4" s="576" t="s">
        <v>6</v>
      </c>
      <c r="L4" s="576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2" t="str">
        <f>'справка _1_БАЛАНС'!E5</f>
        <v>второ тримесечие 2010</v>
      </c>
      <c r="C5" s="572"/>
      <c r="D5" s="572"/>
      <c r="E5" s="572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68" t="s">
        <v>468</v>
      </c>
      <c r="E6" s="568"/>
      <c r="F6" s="568"/>
      <c r="G6" s="568"/>
      <c r="H6" s="568"/>
      <c r="I6" s="569" t="s">
        <v>469</v>
      </c>
      <c r="J6" s="569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70" t="s">
        <v>475</v>
      </c>
      <c r="G7" s="570"/>
      <c r="H7" s="570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342</v>
      </c>
      <c r="F11" s="291">
        <f>'справка _1_БАЛАНС'!H22</f>
        <v>120</v>
      </c>
      <c r="G11" s="291">
        <f>'справка _1_БАЛАНС'!H23</f>
        <v>0</v>
      </c>
      <c r="H11" s="292">
        <v>849</v>
      </c>
      <c r="I11" s="291">
        <f>'справка _1_БАЛАНС'!H28+'справка _1_БАЛАНС'!H31</f>
        <v>569</v>
      </c>
      <c r="J11" s="291">
        <f>'справка _1_БАЛАНС'!H29+'справка _1_БАЛАНС'!H32</f>
        <v>0</v>
      </c>
      <c r="K11" s="292"/>
      <c r="L11" s="293">
        <f>SUM(C11:K11)</f>
        <v>3928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342</v>
      </c>
      <c r="F15" s="299">
        <f t="shared" si="2"/>
        <v>120</v>
      </c>
      <c r="G15" s="299">
        <f t="shared" si="2"/>
        <v>0</v>
      </c>
      <c r="H15" s="299">
        <f t="shared" si="2"/>
        <v>849</v>
      </c>
      <c r="I15" s="299">
        <f t="shared" si="2"/>
        <v>569</v>
      </c>
      <c r="J15" s="299">
        <f t="shared" si="2"/>
        <v>0</v>
      </c>
      <c r="K15" s="299">
        <f t="shared" si="2"/>
        <v>0</v>
      </c>
      <c r="L15" s="293">
        <f t="shared" si="1"/>
        <v>3928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f>+'справка _1_БАЛАНС'!G31</f>
        <v>374</v>
      </c>
      <c r="J16" s="305">
        <f>+'справка _1_БАЛАНС'!G32</f>
        <v>0</v>
      </c>
      <c r="K16" s="292"/>
      <c r="L16" s="293">
        <f t="shared" si="1"/>
        <v>374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342</v>
      </c>
      <c r="F29" s="295">
        <f t="shared" si="6"/>
        <v>120</v>
      </c>
      <c r="G29" s="295">
        <f t="shared" si="6"/>
        <v>0</v>
      </c>
      <c r="H29" s="295">
        <f t="shared" si="6"/>
        <v>849</v>
      </c>
      <c r="I29" s="295">
        <f t="shared" si="6"/>
        <v>943</v>
      </c>
      <c r="J29" s="295">
        <f t="shared" si="6"/>
        <v>0</v>
      </c>
      <c r="K29" s="295">
        <f t="shared" si="6"/>
        <v>0</v>
      </c>
      <c r="L29" s="293">
        <f t="shared" si="1"/>
        <v>4302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342</v>
      </c>
      <c r="F32" s="295">
        <f t="shared" si="7"/>
        <v>120</v>
      </c>
      <c r="G32" s="295">
        <f t="shared" si="7"/>
        <v>0</v>
      </c>
      <c r="H32" s="295">
        <f t="shared" si="7"/>
        <v>849</v>
      </c>
      <c r="I32" s="295">
        <f t="shared" si="7"/>
        <v>943</v>
      </c>
      <c r="J32" s="295">
        <f t="shared" si="7"/>
        <v>0</v>
      </c>
      <c r="K32" s="295">
        <f t="shared" si="7"/>
        <v>0</v>
      </c>
      <c r="L32" s="293">
        <f t="shared" si="1"/>
        <v>4302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1" t="s">
        <v>528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870</v>
      </c>
      <c r="B38" s="314"/>
      <c r="C38" s="315"/>
      <c r="D38" s="567" t="s">
        <v>387</v>
      </c>
      <c r="E38" s="567"/>
      <c r="F38" s="567" t="s">
        <v>869</v>
      </c>
      <c r="G38" s="567"/>
      <c r="H38" s="567"/>
      <c r="I38" s="567"/>
      <c r="J38" s="316" t="s">
        <v>529</v>
      </c>
      <c r="K38" s="315"/>
      <c r="L38" s="567" t="s">
        <v>864</v>
      </c>
      <c r="M38" s="567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L13" sqref="L13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4" t="s">
        <v>530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321"/>
      <c r="N1" s="321"/>
      <c r="O1" s="321"/>
      <c r="P1" s="321"/>
      <c r="Q1" s="321"/>
      <c r="R1" s="321"/>
    </row>
    <row r="2" spans="1:18" ht="16.5" customHeight="1">
      <c r="A2" s="585" t="s">
        <v>390</v>
      </c>
      <c r="B2" s="585"/>
      <c r="C2" s="586" t="str">
        <f>'справка _1_БАЛАНС'!E3</f>
        <v>Инвестор.бг АД</v>
      </c>
      <c r="D2" s="586"/>
      <c r="E2" s="586"/>
      <c r="F2" s="586"/>
      <c r="G2" s="586"/>
      <c r="H2" s="586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5" t="s">
        <v>7</v>
      </c>
      <c r="B3" s="585"/>
      <c r="C3" s="587" t="str">
        <f>'справка _1_БАЛАНС'!E5</f>
        <v>второ тримесечие 2010</v>
      </c>
      <c r="D3" s="587"/>
      <c r="E3" s="587"/>
      <c r="F3" s="325"/>
      <c r="G3" s="325"/>
      <c r="H3" s="325"/>
      <c r="I3" s="325"/>
      <c r="J3" s="325"/>
      <c r="K3" s="325"/>
      <c r="L3" s="325"/>
      <c r="M3" s="581" t="s">
        <v>6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80" t="s">
        <v>470</v>
      </c>
      <c r="B5" s="580"/>
      <c r="C5" s="582" t="s">
        <v>10</v>
      </c>
      <c r="D5" s="580" t="s">
        <v>533</v>
      </c>
      <c r="E5" s="580"/>
      <c r="F5" s="580"/>
      <c r="G5" s="580"/>
      <c r="H5" s="580" t="s">
        <v>534</v>
      </c>
      <c r="I5" s="580"/>
      <c r="J5" s="580" t="s">
        <v>535</v>
      </c>
      <c r="K5" s="580" t="s">
        <v>536</v>
      </c>
      <c r="L5" s="580"/>
      <c r="M5" s="580"/>
      <c r="N5" s="580"/>
      <c r="O5" s="580" t="s">
        <v>534</v>
      </c>
      <c r="P5" s="580"/>
      <c r="Q5" s="580" t="s">
        <v>537</v>
      </c>
      <c r="R5" s="580" t="s">
        <v>538</v>
      </c>
    </row>
    <row r="6" spans="1:18" s="332" customFormat="1" ht="48">
      <c r="A6" s="580"/>
      <c r="B6" s="580"/>
      <c r="C6" s="582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80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80"/>
      <c r="R6" s="580"/>
    </row>
    <row r="7" spans="1:18" s="332" customFormat="1" ht="12">
      <c r="A7" s="583" t="s">
        <v>548</v>
      </c>
      <c r="B7" s="583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>
        <v>40</v>
      </c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39</v>
      </c>
      <c r="L13" s="342">
        <v>6</v>
      </c>
      <c r="M13" s="342"/>
      <c r="N13" s="341">
        <f t="shared" si="4"/>
        <v>45</v>
      </c>
      <c r="O13" s="342"/>
      <c r="P13" s="342"/>
      <c r="Q13" s="341">
        <f t="shared" si="0"/>
        <v>45</v>
      </c>
      <c r="R13" s="341">
        <f t="shared" si="1"/>
        <v>73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21</v>
      </c>
      <c r="F14" s="340"/>
      <c r="G14" s="341">
        <f t="shared" si="2"/>
        <v>125</v>
      </c>
      <c r="H14" s="342"/>
      <c r="I14" s="342"/>
      <c r="J14" s="341">
        <f t="shared" si="3"/>
        <v>125</v>
      </c>
      <c r="K14" s="342">
        <v>57</v>
      </c>
      <c r="L14" s="342">
        <v>17</v>
      </c>
      <c r="M14" s="342"/>
      <c r="N14" s="341">
        <f t="shared" si="4"/>
        <v>74</v>
      </c>
      <c r="O14" s="342"/>
      <c r="P14" s="342"/>
      <c r="Q14" s="341">
        <f t="shared" si="0"/>
        <v>74</v>
      </c>
      <c r="R14" s="341">
        <f t="shared" si="1"/>
        <v>51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221</v>
      </c>
      <c r="E16" s="340">
        <v>25</v>
      </c>
      <c r="F16" s="340"/>
      <c r="G16" s="341">
        <f t="shared" si="2"/>
        <v>246</v>
      </c>
      <c r="H16" s="342"/>
      <c r="I16" s="342"/>
      <c r="J16" s="341">
        <f t="shared" si="3"/>
        <v>246</v>
      </c>
      <c r="K16" s="342">
        <v>144</v>
      </c>
      <c r="L16" s="342">
        <v>20</v>
      </c>
      <c r="M16" s="342"/>
      <c r="N16" s="341">
        <f t="shared" si="4"/>
        <v>164</v>
      </c>
      <c r="O16" s="342"/>
      <c r="P16" s="342"/>
      <c r="Q16" s="341">
        <f aca="true" t="shared" si="5" ref="Q16:Q25">N16+O16-P16</f>
        <v>164</v>
      </c>
      <c r="R16" s="341">
        <f aca="true" t="shared" si="6" ref="R16:R25">J16-Q16</f>
        <v>82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403</v>
      </c>
      <c r="E17" s="354">
        <f>SUM(E9:E16)</f>
        <v>86</v>
      </c>
      <c r="F17" s="354">
        <f>SUM(F9:F16)</f>
        <v>0</v>
      </c>
      <c r="G17" s="341">
        <f t="shared" si="2"/>
        <v>489</v>
      </c>
      <c r="H17" s="355">
        <f>SUM(H9:H16)</f>
        <v>0</v>
      </c>
      <c r="I17" s="355">
        <f>SUM(I9:I16)</f>
        <v>0</v>
      </c>
      <c r="J17" s="341">
        <f t="shared" si="3"/>
        <v>489</v>
      </c>
      <c r="K17" s="355">
        <f>SUM(K9:K16)</f>
        <v>240</v>
      </c>
      <c r="L17" s="355">
        <f>SUM(L9:L16)</f>
        <v>43</v>
      </c>
      <c r="M17" s="355">
        <f>SUM(M9:M16)</f>
        <v>0</v>
      </c>
      <c r="N17" s="341">
        <f t="shared" si="4"/>
        <v>283</v>
      </c>
      <c r="O17" s="355">
        <f>SUM(O9:O16)</f>
        <v>0</v>
      </c>
      <c r="P17" s="355">
        <f>SUM(P9:P16)</f>
        <v>0</v>
      </c>
      <c r="Q17" s="341">
        <f t="shared" si="5"/>
        <v>283</v>
      </c>
      <c r="R17" s="341">
        <f t="shared" si="6"/>
        <v>206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2510</v>
      </c>
      <c r="E21" s="340">
        <v>310</v>
      </c>
      <c r="F21" s="340"/>
      <c r="G21" s="341">
        <f t="shared" si="2"/>
        <v>2820</v>
      </c>
      <c r="H21" s="342"/>
      <c r="I21" s="342"/>
      <c r="J21" s="341">
        <f t="shared" si="3"/>
        <v>2820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2820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394</v>
      </c>
      <c r="E22" s="340">
        <v>7</v>
      </c>
      <c r="F22" s="340"/>
      <c r="G22" s="341">
        <f t="shared" si="2"/>
        <v>401</v>
      </c>
      <c r="H22" s="342"/>
      <c r="I22" s="342"/>
      <c r="J22" s="341">
        <f t="shared" si="3"/>
        <v>401</v>
      </c>
      <c r="K22" s="342">
        <v>131</v>
      </c>
      <c r="L22" s="342">
        <v>33</v>
      </c>
      <c r="M22" s="342"/>
      <c r="N22" s="341">
        <f t="shared" si="4"/>
        <v>164</v>
      </c>
      <c r="O22" s="342"/>
      <c r="P22" s="342"/>
      <c r="Q22" s="341">
        <f t="shared" si="5"/>
        <v>164</v>
      </c>
      <c r="R22" s="341">
        <f t="shared" si="6"/>
        <v>237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2904</v>
      </c>
      <c r="E25" s="365">
        <f aca="true" t="shared" si="7" ref="E25:P25">SUM(E21:E24)</f>
        <v>317</v>
      </c>
      <c r="F25" s="365">
        <f t="shared" si="7"/>
        <v>0</v>
      </c>
      <c r="G25" s="366">
        <f t="shared" si="2"/>
        <v>3221</v>
      </c>
      <c r="H25" s="367">
        <f t="shared" si="7"/>
        <v>0</v>
      </c>
      <c r="I25" s="367">
        <f t="shared" si="7"/>
        <v>0</v>
      </c>
      <c r="J25" s="366">
        <f t="shared" si="3"/>
        <v>3221</v>
      </c>
      <c r="K25" s="367">
        <f t="shared" si="7"/>
        <v>131</v>
      </c>
      <c r="L25" s="367">
        <f t="shared" si="7"/>
        <v>33</v>
      </c>
      <c r="M25" s="367">
        <f t="shared" si="7"/>
        <v>0</v>
      </c>
      <c r="N25" s="366">
        <f t="shared" si="4"/>
        <v>164</v>
      </c>
      <c r="O25" s="367">
        <f t="shared" si="7"/>
        <v>0</v>
      </c>
      <c r="P25" s="367">
        <f t="shared" si="7"/>
        <v>0</v>
      </c>
      <c r="Q25" s="366">
        <f t="shared" si="5"/>
        <v>164</v>
      </c>
      <c r="R25" s="366">
        <f t="shared" si="6"/>
        <v>3057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150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150</v>
      </c>
      <c r="H27" s="378">
        <f t="shared" si="8"/>
        <v>0</v>
      </c>
      <c r="I27" s="378">
        <f t="shared" si="8"/>
        <v>0</v>
      </c>
      <c r="J27" s="377">
        <f t="shared" si="3"/>
        <v>150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150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>
        <v>150</v>
      </c>
      <c r="E28" s="340"/>
      <c r="F28" s="340"/>
      <c r="G28" s="341">
        <f t="shared" si="2"/>
        <v>150</v>
      </c>
      <c r="H28" s="342"/>
      <c r="I28" s="342"/>
      <c r="J28" s="341">
        <f t="shared" si="3"/>
        <v>150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150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150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150</v>
      </c>
      <c r="H38" s="355">
        <f t="shared" si="12"/>
        <v>0</v>
      </c>
      <c r="I38" s="355">
        <f t="shared" si="12"/>
        <v>0</v>
      </c>
      <c r="J38" s="341">
        <f t="shared" si="3"/>
        <v>150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150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3457</v>
      </c>
      <c r="E40" s="385">
        <f>E17+E18+E19+E25+E38+E39</f>
        <v>403</v>
      </c>
      <c r="F40" s="385">
        <f aca="true" t="shared" si="13" ref="F40:R40">F17+F18+F19+F25+F38+F39</f>
        <v>0</v>
      </c>
      <c r="G40" s="385">
        <f t="shared" si="13"/>
        <v>3860</v>
      </c>
      <c r="H40" s="385">
        <f t="shared" si="13"/>
        <v>0</v>
      </c>
      <c r="I40" s="385">
        <f t="shared" si="13"/>
        <v>0</v>
      </c>
      <c r="J40" s="385">
        <f t="shared" si="13"/>
        <v>3860</v>
      </c>
      <c r="K40" s="385">
        <f t="shared" si="13"/>
        <v>371</v>
      </c>
      <c r="L40" s="385">
        <f t="shared" si="13"/>
        <v>76</v>
      </c>
      <c r="M40" s="385">
        <f t="shared" si="13"/>
        <v>0</v>
      </c>
      <c r="N40" s="385">
        <f t="shared" si="13"/>
        <v>447</v>
      </c>
      <c r="O40" s="385">
        <f t="shared" si="13"/>
        <v>0</v>
      </c>
      <c r="P40" s="385">
        <f t="shared" si="13"/>
        <v>0</v>
      </c>
      <c r="Q40" s="385">
        <f t="shared" si="13"/>
        <v>447</v>
      </c>
      <c r="R40" s="385">
        <f t="shared" si="13"/>
        <v>3413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870</v>
      </c>
      <c r="C44" s="391"/>
      <c r="D44" s="392"/>
      <c r="E44" s="392"/>
      <c r="F44" s="392"/>
      <c r="G44" s="386"/>
      <c r="H44" s="577" t="s">
        <v>862</v>
      </c>
      <c r="I44" s="577"/>
      <c r="J44" s="577"/>
      <c r="K44" s="578" t="s">
        <v>869</v>
      </c>
      <c r="L44" s="578"/>
      <c r="M44" s="578"/>
      <c r="N44" s="578"/>
      <c r="O44" s="579" t="s">
        <v>865</v>
      </c>
      <c r="P44" s="579"/>
      <c r="Q44" s="579"/>
      <c r="R44" s="579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A86" sqref="AA85:AA86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1" t="s">
        <v>620</v>
      </c>
      <c r="B1" s="591"/>
      <c r="C1" s="591"/>
      <c r="D1" s="591"/>
      <c r="E1" s="591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92" t="str">
        <f>'справка _1_БАЛАНС'!E3</f>
        <v>Инвестор.бг АД</v>
      </c>
      <c r="C3" s="592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3" t="str">
        <f>'справка _1_БАЛАНС'!E5</f>
        <v>второ тримесечие 2010</v>
      </c>
      <c r="C4" s="593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89" t="s">
        <v>624</v>
      </c>
      <c r="E6" s="589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3</v>
      </c>
      <c r="D21" s="423">
        <v>3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12</v>
      </c>
      <c r="D24" s="430">
        <f>SUM(D25:D27)</f>
        <v>12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>
        <v>12</v>
      </c>
      <c r="D26" s="423">
        <v>12</v>
      </c>
      <c r="E26" s="424">
        <f>C26-D26</f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>C27-D27</f>
        <v>0</v>
      </c>
      <c r="F27" s="425"/>
    </row>
    <row r="28" spans="1:6" ht="12">
      <c r="A28" s="428" t="s">
        <v>659</v>
      </c>
      <c r="B28" s="429" t="s">
        <v>660</v>
      </c>
      <c r="C28" s="423">
        <v>691</v>
      </c>
      <c r="D28" s="423">
        <v>691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13</v>
      </c>
      <c r="D29" s="423">
        <v>13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36</v>
      </c>
      <c r="D33" s="435">
        <f>SUM(D34:D37)</f>
        <v>36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>
        <v>36</v>
      </c>
      <c r="D34" s="423">
        <v>36</v>
      </c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/>
      <c r="D35" s="423"/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34</v>
      </c>
      <c r="D38" s="435">
        <f>SUM(D39:D42)</f>
        <v>34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34</v>
      </c>
      <c r="D42" s="423">
        <v>34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786</v>
      </c>
      <c r="D43" s="427">
        <f>D24+D28+D29+D31+D30+D32+D33+D38</f>
        <v>786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789</v>
      </c>
      <c r="D44" s="437">
        <f>D43+D21+D19+D9</f>
        <v>789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89" t="s">
        <v>695</v>
      </c>
      <c r="E48" s="589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37</v>
      </c>
      <c r="D64" s="423">
        <v>37</v>
      </c>
      <c r="E64" s="430">
        <f t="shared" si="1"/>
        <v>0</v>
      </c>
      <c r="F64" s="448"/>
    </row>
    <row r="65" spans="1:6" ht="13.5">
      <c r="A65" s="431" t="s">
        <v>720</v>
      </c>
      <c r="B65" s="429" t="s">
        <v>721</v>
      </c>
      <c r="C65" s="447">
        <v>37</v>
      </c>
      <c r="D65" s="447">
        <v>37</v>
      </c>
      <c r="E65" s="430">
        <f t="shared" si="1"/>
        <v>0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37</v>
      </c>
      <c r="D66" s="437">
        <f>D52+D56+D61+D62+D63+D64</f>
        <v>37</v>
      </c>
      <c r="E66" s="430">
        <f t="shared" si="1"/>
        <v>0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15</v>
      </c>
      <c r="D71" s="435">
        <f>SUM(D72:D74)</f>
        <v>15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>
        <v>15</v>
      </c>
      <c r="D72" s="423">
        <v>15</v>
      </c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0</v>
      </c>
      <c r="D74" s="423">
        <v>0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/>
      <c r="D76" s="423"/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302</v>
      </c>
      <c r="D85" s="427">
        <f>SUM(D86:D90)+D94</f>
        <v>302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135</v>
      </c>
      <c r="D87" s="423">
        <v>135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93</v>
      </c>
      <c r="D89" s="423">
        <v>93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51</v>
      </c>
      <c r="D90" s="437">
        <f>SUM(D91:D93)</f>
        <v>51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39</v>
      </c>
      <c r="D92" s="423">
        <v>39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23</v>
      </c>
      <c r="D94" s="423">
        <v>23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23</v>
      </c>
      <c r="D95" s="423">
        <v>23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340</v>
      </c>
      <c r="D96" s="427">
        <f>D85+D80+D75+D71+D95</f>
        <v>340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377</v>
      </c>
      <c r="D97" s="427">
        <f>D96+D68+D66</f>
        <v>377</v>
      </c>
      <c r="E97" s="427">
        <f>E96+E68+E66</f>
        <v>0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0" t="s">
        <v>791</v>
      </c>
      <c r="B107" s="590"/>
      <c r="C107" s="590"/>
      <c r="D107" s="590"/>
      <c r="E107" s="590"/>
      <c r="F107" s="590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8" t="s">
        <v>870</v>
      </c>
      <c r="B109" s="588"/>
      <c r="C109" s="588" t="s">
        <v>871</v>
      </c>
      <c r="D109" s="588"/>
      <c r="E109" s="588"/>
      <c r="F109" s="58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8" t="s">
        <v>865</v>
      </c>
      <c r="D111" s="588"/>
      <c r="E111" s="588"/>
      <c r="F111" s="58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40" sqref="E4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4" t="s">
        <v>793</v>
      </c>
      <c r="D3" s="594"/>
      <c r="E3" s="594"/>
      <c r="F3" s="594"/>
      <c r="G3" s="594"/>
      <c r="H3" s="467"/>
      <c r="I3" s="467"/>
    </row>
    <row r="4" spans="1:9" ht="15" customHeight="1">
      <c r="A4" s="471" t="s">
        <v>390</v>
      </c>
      <c r="B4" s="595" t="str">
        <f>'справка _1_БАЛАНС'!E3</f>
        <v>Инвестор.бг АД</v>
      </c>
      <c r="C4" s="595"/>
      <c r="D4" s="595"/>
      <c r="E4" s="595"/>
      <c r="F4" s="595"/>
      <c r="G4" s="596" t="s">
        <v>3</v>
      </c>
      <c r="H4" s="596"/>
      <c r="I4" s="472">
        <f>'справка _1_БАЛАНС'!H3</f>
        <v>130277328</v>
      </c>
    </row>
    <row r="5" spans="1:9" ht="15">
      <c r="A5" s="473" t="s">
        <v>7</v>
      </c>
      <c r="B5" s="597" t="str">
        <f>'справка _1_БАЛАНС'!E5</f>
        <v>второ тримесечие 2010</v>
      </c>
      <c r="C5" s="597"/>
      <c r="D5" s="597"/>
      <c r="E5" s="597"/>
      <c r="F5" s="597"/>
      <c r="G5" s="598" t="s">
        <v>6</v>
      </c>
      <c r="H5" s="598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600" t="s">
        <v>795</v>
      </c>
      <c r="D7" s="600"/>
      <c r="E7" s="600"/>
      <c r="F7" s="600" t="s">
        <v>796</v>
      </c>
      <c r="G7" s="600"/>
      <c r="H7" s="600"/>
      <c r="I7" s="600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601" t="s">
        <v>801</v>
      </c>
      <c r="H8" s="601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2" t="s">
        <v>829</v>
      </c>
      <c r="B28" s="602"/>
      <c r="C28" s="602"/>
      <c r="D28" s="602"/>
      <c r="E28" s="602"/>
      <c r="F28" s="602"/>
      <c r="G28" s="602"/>
      <c r="H28" s="602"/>
      <c r="I28" s="602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603"/>
      <c r="C30" s="603"/>
      <c r="D30" s="509" t="s">
        <v>830</v>
      </c>
      <c r="E30" s="604" t="s">
        <v>869</v>
      </c>
      <c r="F30" s="604"/>
      <c r="G30" s="604"/>
      <c r="H30" s="510" t="s">
        <v>388</v>
      </c>
      <c r="I30" s="599" t="s">
        <v>864</v>
      </c>
      <c r="J30" s="599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D159" sqref="D159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6" t="s">
        <v>831</v>
      </c>
      <c r="B2" s="606"/>
      <c r="C2" s="606"/>
      <c r="D2" s="606"/>
      <c r="E2" s="606"/>
      <c r="F2" s="606"/>
    </row>
    <row r="3" spans="1:6" ht="12.75" customHeight="1">
      <c r="A3" s="606" t="s">
        <v>832</v>
      </c>
      <c r="B3" s="606"/>
      <c r="C3" s="606"/>
      <c r="D3" s="606"/>
      <c r="E3" s="606"/>
      <c r="F3" s="606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7" t="str">
        <f>'справка _1_БАЛАНС'!E3</f>
        <v>Инвестор.бг АД</v>
      </c>
      <c r="C5" s="607"/>
      <c r="D5" s="607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8" t="str">
        <f>'справка _1_БАЛАНС'!E5</f>
        <v>второ тримесечие 2010</v>
      </c>
      <c r="C6" s="608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 t="s">
        <v>861</v>
      </c>
      <c r="B12" s="538"/>
      <c r="C12" s="539">
        <v>150</v>
      </c>
      <c r="D12" s="539">
        <v>50.1</v>
      </c>
      <c r="E12" s="539"/>
      <c r="F12" s="540">
        <f>C12-E12</f>
        <v>150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150</v>
      </c>
      <c r="D27" s="536"/>
      <c r="E27" s="536">
        <f>SUM(E12:E26)</f>
        <v>0</v>
      </c>
      <c r="F27" s="543">
        <f>SUM(F12:F26)</f>
        <v>150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150</v>
      </c>
      <c r="D79" s="536"/>
      <c r="E79" s="536">
        <f>E78+E61+E44+E27</f>
        <v>0</v>
      </c>
      <c r="F79" s="543">
        <f>F78+F61+F44+F27</f>
        <v>150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5" t="s">
        <v>867</v>
      </c>
      <c r="D151" s="605"/>
      <c r="E151" s="605"/>
      <c r="F151" s="605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5" t="s">
        <v>865</v>
      </c>
      <c r="D153" s="605"/>
      <c r="E153" s="605"/>
      <c r="F153" s="605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2010-07-16T07:57:42Z</cp:lastPrinted>
  <dcterms:created xsi:type="dcterms:W3CDTF">2000-06-29T12:02:40Z</dcterms:created>
  <dcterms:modified xsi:type="dcterms:W3CDTF">2010-07-21T13:38:49Z</dcterms:modified>
  <cp:category/>
  <cp:version/>
  <cp:contentType/>
  <cp:contentStatus/>
  <cp:revision>1</cp:revision>
</cp:coreProperties>
</file>