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40" yWindow="15" windowWidth="15000" windowHeight="12660" tabRatio="61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<sst xmlns="http://schemas.openxmlformats.org/spreadsheetml/2006/main" count="4293" uniqueCount="1005">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</sst>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3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40" borderId="52" xfId="66" applyNumberFormat="1" applyFont="1" applyFill="1" applyBorder="1" applyAlignment="1" applyProtection="1">
      <alignment vertical="top" wrapText="1"/>
      <protection locked="0"/>
    </xf>
    <xf numFmtId="1" fontId="23" fillId="40" borderId="53" xfId="66" applyNumberFormat="1" applyFont="1" applyFill="1" applyBorder="1" applyAlignment="1" applyProtection="1">
      <alignment vertical="top" wrapText="1"/>
      <protection locked="0"/>
    </xf>
    <xf numFmtId="1" fontId="24" fillId="40" borderId="53" xfId="68" applyNumberFormat="1" applyFont="1" applyFill="1" applyBorder="1" applyAlignment="1" applyProtection="1">
      <alignment vertical="center"/>
      <protection locked="0"/>
    </xf>
    <xf numFmtId="1" fontId="24" fillId="40" borderId="53" xfId="68" applyNumberFormat="1" applyFont="1" applyFill="1" applyBorder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42762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Калева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42762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30296</v>
      </c>
      <c r="D6" s="675">
        <f aca="true" t="shared" si="0" ref="D6:D15">C6-E6</f>
        <v>0</v>
      </c>
      <c r="E6" s="674">
        <f>'1-Баланс'!G95</f>
        <v>30296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19924</v>
      </c>
      <c r="D7" s="675">
        <f t="shared" si="0"/>
        <v>16736</v>
      </c>
      <c r="E7" s="674">
        <f>'1-Баланс'!G18</f>
        <v>3188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76</v>
      </c>
      <c r="D8" s="675">
        <f t="shared" si="0"/>
        <v>0</v>
      </c>
      <c r="E8" s="674">
        <f>ABS('2-Отчет за доходите'!C44)-ABS('2-Отчет за доходите'!G44)</f>
        <v>76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434</v>
      </c>
      <c r="D9" s="675">
        <f t="shared" si="0"/>
        <v>0</v>
      </c>
      <c r="E9" s="674">
        <f>'3-Отчет за паричния поток'!C45</f>
        <v>434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293</v>
      </c>
      <c r="D10" s="675">
        <f t="shared" si="0"/>
        <v>0</v>
      </c>
      <c r="E10" s="674">
        <f>'3-Отчет за паричния поток'!C46</f>
        <v>293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19924</v>
      </c>
      <c r="D11" s="675">
        <f t="shared" si="0"/>
        <v>0</v>
      </c>
      <c r="E11" s="674">
        <f>'4-Отчет за собствения капитал'!L34</f>
        <v>19924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2530</v>
      </c>
      <c r="D12" s="675">
        <f t="shared" si="0"/>
        <v>0</v>
      </c>
      <c r="E12" s="674">
        <f>'Справка 5'!C27+'Справка 5'!C97</f>
        <v>2530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4</v>
      </c>
      <c r="D15" s="675">
        <f t="shared" si="0"/>
        <v>0</v>
      </c>
      <c r="E15" s="674">
        <f>'Справка 5'!C148+'Справка 5'!C78</f>
        <v>4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0.012679346012679346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0.003814495081308974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0.007327419976860779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0.002508581991021917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1.0142689273124055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1.1096508434680268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1.041290702236171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0.02873675951353472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0.02873675951353472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0.36613523914238594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0.1978479007129654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0.008756218905472637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0.5205781971491669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0.34235542645893846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205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0.010289098574583417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0.06785832505792784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25.297560975609755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183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246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788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11391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94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3985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15470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2534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2530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2534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57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57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25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18982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9018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1088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140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50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10324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109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184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293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692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11314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30296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3188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3188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3188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5790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8593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1279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144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15662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998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1569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76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1074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19924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158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158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176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9777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5106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347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2665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457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723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465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130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9907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234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55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10196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30296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70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2454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205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2553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399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144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18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5825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120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5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132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5957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85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5957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85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9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9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76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76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6042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5918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76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5994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41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34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6042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6042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6042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5373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-1956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-2669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-1106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-20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-379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-607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-226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253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1103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134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663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-405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-425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-141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434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293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293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1439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1439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1749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3188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3188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3539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3539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2251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5790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5790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8593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8593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8593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8593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144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144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144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144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1113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1113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22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22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1591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1591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76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-22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-22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1645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1645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-571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7826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7826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76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8593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8593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3429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19924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19924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48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372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180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600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5850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720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6574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1534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1530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1534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8708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411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284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695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5541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13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3981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9535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1000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1000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1000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11230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17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17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17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411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48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372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447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1278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11391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733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3985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16109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2534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2530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2534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19921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411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48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372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447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1278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11391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733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3985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16109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2534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2530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4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2534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19921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48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142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180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370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571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571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941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52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47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38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137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68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68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205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17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17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17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48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189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201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490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639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639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1129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48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189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201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490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639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639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1129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359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183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246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788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11391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94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3985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15470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2534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2530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4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2534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18792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57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57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57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25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9018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109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8909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1088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140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50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50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10324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10406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9018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109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8909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1088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140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50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50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10324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10324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57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57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57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25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82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158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165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5106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106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5000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4671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347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2665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457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465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9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325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131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723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130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9907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10083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5106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106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5000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4671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347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2665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457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465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9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325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131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723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130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9907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9907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158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165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176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2530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4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2534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2530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4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2534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8">
      <selection activeCell="G63" sqref="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3188</v>
      </c>
      <c r="H12" s="196">
        <v>1439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3188</v>
      </c>
      <c r="H13" s="196">
        <v>1439</v>
      </c>
    </row>
    <row r="14" spans="1:8" ht="15.75">
      <c r="A14" s="89" t="s">
        <v>30</v>
      </c>
      <c r="B14" s="91" t="s">
        <v>31</v>
      </c>
      <c r="C14" s="197">
        <v>359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183</v>
      </c>
      <c r="D17" s="196">
        <v>230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3188</v>
      </c>
      <c r="H18" s="610">
        <f>H12+H15+H16+H17</f>
        <v>1439</v>
      </c>
    </row>
    <row r="19" spans="1:8" ht="15.75">
      <c r="A19" s="89" t="s">
        <v>49</v>
      </c>
      <c r="B19" s="91" t="s">
        <v>50</v>
      </c>
      <c r="C19" s="197">
        <v>246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788</v>
      </c>
      <c r="D20" s="598">
        <f>SUM(D12:D19)</f>
        <v>230</v>
      </c>
      <c r="E20" s="89" t="s">
        <v>54</v>
      </c>
      <c r="F20" s="93" t="s">
        <v>55</v>
      </c>
      <c r="G20" s="197">
        <v>5790</v>
      </c>
      <c r="H20" s="196">
        <v>3539</v>
      </c>
    </row>
    <row r="21" spans="1:8" ht="15.75">
      <c r="A21" s="100" t="s">
        <v>56</v>
      </c>
      <c r="B21" s="96" t="s">
        <v>57</v>
      </c>
      <c r="C21" s="476">
        <v>108</v>
      </c>
      <c r="D21" s="477"/>
      <c r="E21" s="89" t="s">
        <v>58</v>
      </c>
      <c r="F21" s="93" t="s">
        <v>59</v>
      </c>
      <c r="G21" s="197">
        <v>8593</v>
      </c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1279</v>
      </c>
      <c r="H22" s="614">
        <f>SUM(H23:H25)</f>
        <v>1257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144</v>
      </c>
      <c r="H23" s="702">
        <v>144</v>
      </c>
    </row>
    <row r="24" spans="1:13" ht="15.75">
      <c r="A24" s="89" t="s">
        <v>67</v>
      </c>
      <c r="B24" s="91" t="s">
        <v>68</v>
      </c>
      <c r="C24" s="197">
        <v>11391</v>
      </c>
      <c r="D24" s="701">
        <v>5854</v>
      </c>
      <c r="E24" s="202" t="s">
        <v>69</v>
      </c>
      <c r="F24" s="93" t="s">
        <v>70</v>
      </c>
      <c r="G24" s="197"/>
      <c r="H24" s="702"/>
      <c r="M24" s="98"/>
    </row>
    <row r="25" spans="1:8" ht="15.75">
      <c r="A25" s="89" t="s">
        <v>71</v>
      </c>
      <c r="B25" s="91" t="s">
        <v>72</v>
      </c>
      <c r="C25" s="197">
        <v>94</v>
      </c>
      <c r="D25" s="701">
        <v>149</v>
      </c>
      <c r="E25" s="89" t="s">
        <v>73</v>
      </c>
      <c r="F25" s="93" t="s">
        <v>74</v>
      </c>
      <c r="G25" s="197">
        <v>1135</v>
      </c>
      <c r="H25" s="702">
        <v>1113</v>
      </c>
    </row>
    <row r="26" spans="1:13" ht="15.75">
      <c r="A26" s="89" t="s">
        <v>75</v>
      </c>
      <c r="B26" s="91" t="s">
        <v>76</v>
      </c>
      <c r="C26" s="197"/>
      <c r="D26" s="701"/>
      <c r="E26" s="484" t="s">
        <v>77</v>
      </c>
      <c r="F26" s="95" t="s">
        <v>78</v>
      </c>
      <c r="G26" s="597">
        <f>G20+G21+G22</f>
        <v>15662</v>
      </c>
      <c r="H26" s="598">
        <f>H20+H21+H22</f>
        <v>4796</v>
      </c>
      <c r="M26" s="98"/>
    </row>
    <row r="27" spans="1:8" ht="15.75">
      <c r="A27" s="89" t="s">
        <v>79</v>
      </c>
      <c r="B27" s="91" t="s">
        <v>80</v>
      </c>
      <c r="C27" s="197">
        <v>3985</v>
      </c>
      <c r="D27" s="701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15470</v>
      </c>
      <c r="D28" s="598">
        <f>SUM(D24:D27)</f>
        <v>6003</v>
      </c>
      <c r="E28" s="202" t="s">
        <v>84</v>
      </c>
      <c r="F28" s="93" t="s">
        <v>85</v>
      </c>
      <c r="G28" s="595">
        <f>SUM(G29:G31)</f>
        <v>998</v>
      </c>
      <c r="H28" s="596">
        <f>SUM(H29:H31)</f>
        <v>1569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1569</v>
      </c>
      <c r="H29" s="196">
        <v>1569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76</v>
      </c>
      <c r="H32" s="196">
        <v>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1074</v>
      </c>
      <c r="H34" s="598">
        <f>H28+H32+H33</f>
        <v>1591</v>
      </c>
    </row>
    <row r="35" spans="1:8" ht="15.75">
      <c r="A35" s="89" t="s">
        <v>106</v>
      </c>
      <c r="B35" s="94" t="s">
        <v>107</v>
      </c>
      <c r="C35" s="595">
        <f>SUM(C36:C39)</f>
        <v>2534</v>
      </c>
      <c r="D35" s="596">
        <f>SUM(D36:D39)</f>
        <v>1534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2530</v>
      </c>
      <c r="D36" s="701">
        <v>1530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1"/>
      <c r="E37" s="483" t="s">
        <v>847</v>
      </c>
      <c r="F37" s="99" t="s">
        <v>112</v>
      </c>
      <c r="G37" s="599">
        <f>G26+G18+G34</f>
        <v>19924</v>
      </c>
      <c r="H37" s="600">
        <f>H26+H18+H34</f>
        <v>7826</v>
      </c>
    </row>
    <row r="38" spans="1:13" ht="15.75">
      <c r="A38" s="89" t="s">
        <v>113</v>
      </c>
      <c r="B38" s="91" t="s">
        <v>114</v>
      </c>
      <c r="C38" s="197"/>
      <c r="D38" s="701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</v>
      </c>
      <c r="D39" s="701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2534</v>
      </c>
      <c r="D46" s="598">
        <f>D35+D40+D45</f>
        <v>1534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158</v>
      </c>
      <c r="H47" s="196">
        <v>150</v>
      </c>
    </row>
    <row r="48" spans="1:13" ht="15.75">
      <c r="A48" s="89" t="s">
        <v>144</v>
      </c>
      <c r="B48" s="91" t="s">
        <v>145</v>
      </c>
      <c r="C48" s="197">
        <v>57</v>
      </c>
      <c r="D48" s="196">
        <v>84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158</v>
      </c>
      <c r="H50" s="596">
        <f>SUM(H44:H49)</f>
        <v>150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57</v>
      </c>
      <c r="D52" s="598">
        <f>SUM(D48:D51)</f>
        <v>84</v>
      </c>
      <c r="E52" s="201" t="s">
        <v>158</v>
      </c>
      <c r="F52" s="95" t="s">
        <v>159</v>
      </c>
      <c r="G52" s="197">
        <v>7</v>
      </c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6">
        <v>11</v>
      </c>
    </row>
    <row r="55" spans="1:8" ht="15.75">
      <c r="A55" s="100" t="s">
        <v>166</v>
      </c>
      <c r="B55" s="96" t="s">
        <v>167</v>
      </c>
      <c r="C55" s="478">
        <v>25</v>
      </c>
      <c r="D55" s="479">
        <v>12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18982</v>
      </c>
      <c r="D56" s="602">
        <f>D20+D21+D22+D28+D33+D46+D52+D54+D55</f>
        <v>7863</v>
      </c>
      <c r="E56" s="100" t="s">
        <v>850</v>
      </c>
      <c r="F56" s="99" t="s">
        <v>172</v>
      </c>
      <c r="G56" s="599">
        <f>G50+G52+G53+G54+G55</f>
        <v>176</v>
      </c>
      <c r="H56" s="600">
        <f>H50+H52+H53+H54+H55</f>
        <v>161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9777</v>
      </c>
      <c r="H61" s="596">
        <f>SUM(H62:H68)</f>
        <v>814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5106</v>
      </c>
      <c r="H62" s="702">
        <v>34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347</v>
      </c>
      <c r="H63" s="702">
        <v>132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2665</v>
      </c>
      <c r="H64" s="702">
        <v>201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</v>
      </c>
      <c r="D65" s="598">
        <f>SUM(D59:D64)</f>
        <v>0</v>
      </c>
      <c r="E65" s="89" t="s">
        <v>201</v>
      </c>
      <c r="F65" s="93" t="s">
        <v>202</v>
      </c>
      <c r="G65" s="197">
        <v>14</v>
      </c>
      <c r="H65" s="702">
        <v>34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457</v>
      </c>
      <c r="H66" s="702">
        <v>141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723</v>
      </c>
      <c r="H67" s="702">
        <v>110</v>
      </c>
    </row>
    <row r="68" spans="1:8" ht="15.75">
      <c r="A68" s="89" t="s">
        <v>206</v>
      </c>
      <c r="B68" s="91" t="s">
        <v>207</v>
      </c>
      <c r="C68" s="197">
        <v>9018</v>
      </c>
      <c r="D68" s="701">
        <v>150</v>
      </c>
      <c r="E68" s="89" t="s">
        <v>212</v>
      </c>
      <c r="F68" s="93" t="s">
        <v>213</v>
      </c>
      <c r="G68" s="197">
        <v>465</v>
      </c>
      <c r="H68" s="702">
        <v>162</v>
      </c>
    </row>
    <row r="69" spans="1:8" ht="15.75">
      <c r="A69" s="89" t="s">
        <v>210</v>
      </c>
      <c r="B69" s="91" t="s">
        <v>211</v>
      </c>
      <c r="C69" s="197">
        <v>1088</v>
      </c>
      <c r="D69" s="701">
        <v>412</v>
      </c>
      <c r="E69" s="201" t="s">
        <v>79</v>
      </c>
      <c r="F69" s="93" t="s">
        <v>216</v>
      </c>
      <c r="G69" s="197">
        <v>130</v>
      </c>
      <c r="H69" s="702">
        <v>27</v>
      </c>
    </row>
    <row r="70" spans="1:8" ht="15.75">
      <c r="A70" s="89" t="s">
        <v>214</v>
      </c>
      <c r="B70" s="91" t="s">
        <v>215</v>
      </c>
      <c r="C70" s="197">
        <v>140</v>
      </c>
      <c r="D70" s="701"/>
      <c r="E70" s="89" t="s">
        <v>219</v>
      </c>
      <c r="F70" s="93" t="s">
        <v>220</v>
      </c>
      <c r="G70" s="197"/>
      <c r="H70" s="702"/>
    </row>
    <row r="71" spans="1:8" ht="15.75">
      <c r="A71" s="89" t="s">
        <v>217</v>
      </c>
      <c r="B71" s="91" t="s">
        <v>218</v>
      </c>
      <c r="C71" s="197"/>
      <c r="D71" s="701"/>
      <c r="E71" s="474" t="s">
        <v>47</v>
      </c>
      <c r="F71" s="95" t="s">
        <v>223</v>
      </c>
      <c r="G71" s="597">
        <f>G59+G60+G61+G69+G70</f>
        <v>9907</v>
      </c>
      <c r="H71" s="598">
        <f>H59+H60+H61+H69+H70</f>
        <v>841</v>
      </c>
    </row>
    <row r="72" spans="1:8" ht="15.75">
      <c r="A72" s="89" t="s">
        <v>221</v>
      </c>
      <c r="B72" s="91" t="s">
        <v>222</v>
      </c>
      <c r="C72" s="197">
        <v>28</v>
      </c>
      <c r="D72" s="701">
        <v>26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701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50</v>
      </c>
      <c r="D75" s="701">
        <v>52</v>
      </c>
      <c r="E75" s="485" t="s">
        <v>160</v>
      </c>
      <c r="F75" s="95" t="s">
        <v>233</v>
      </c>
      <c r="G75" s="478">
        <v>234</v>
      </c>
      <c r="H75" s="479">
        <v>118</v>
      </c>
    </row>
    <row r="76" spans="1:8" ht="15.75">
      <c r="A76" s="482" t="s">
        <v>77</v>
      </c>
      <c r="B76" s="96" t="s">
        <v>232</v>
      </c>
      <c r="C76" s="597">
        <f>SUM(C68:C75)</f>
        <v>10324</v>
      </c>
      <c r="D76" s="598">
        <f>SUM(D68:D75)</f>
        <v>640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55</v>
      </c>
      <c r="H77" s="479">
        <v>59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10196</v>
      </c>
      <c r="H79" s="600">
        <f>H71+H73+H75+H77</f>
        <v>1018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109</v>
      </c>
      <c r="D88" s="701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184</v>
      </c>
      <c r="D89" s="701">
        <v>432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701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701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293</v>
      </c>
      <c r="D92" s="598">
        <f>SUM(D88:D91)</f>
        <v>434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692</v>
      </c>
      <c r="D93" s="479">
        <v>68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11314</v>
      </c>
      <c r="D94" s="602">
        <f>D65+D76+D85+D92+D93</f>
        <v>1142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30296</v>
      </c>
      <c r="D95" s="604">
        <f>D94+D56</f>
        <v>9005</v>
      </c>
      <c r="E95" s="229" t="s">
        <v>942</v>
      </c>
      <c r="F95" s="489" t="s">
        <v>268</v>
      </c>
      <c r="G95" s="603">
        <f>G37+G40+G56+G79</f>
        <v>30296</v>
      </c>
      <c r="H95" s="604">
        <f>H37+H40+H56+H79</f>
        <v>9005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6">
        <f>pdeReportingDate</f>
        <v>42762</v>
      </c>
      <c r="C98" s="706"/>
      <c r="D98" s="706"/>
      <c r="E98" s="706"/>
      <c r="F98" s="706"/>
      <c r="G98" s="706"/>
      <c r="H98" s="706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7" t="str">
        <f>authorName</f>
        <v>Гергана Калева</v>
      </c>
      <c r="C100" s="707"/>
      <c r="D100" s="707"/>
      <c r="E100" s="707"/>
      <c r="F100" s="707"/>
      <c r="G100" s="707"/>
      <c r="H100" s="707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6"/>
      <c r="B103" s="709" t="str">
        <f>Начална!B17</f>
        <v>Виктория Миткова</v>
      </c>
      <c r="C103" s="705"/>
      <c r="D103" s="705"/>
      <c r="E103" s="705"/>
      <c r="M103" s="98"/>
    </row>
    <row r="104" spans="1:5" ht="21.75" customHeight="1">
      <c r="A104" s="696"/>
      <c r="B104" s="705"/>
      <c r="C104" s="705"/>
      <c r="D104" s="705"/>
      <c r="E104" s="705"/>
    </row>
    <row r="105" spans="1:13" ht="21.75" customHeight="1">
      <c r="A105" s="696"/>
      <c r="B105" s="705"/>
      <c r="C105" s="705"/>
      <c r="D105" s="705"/>
      <c r="E105" s="705"/>
      <c r="M105" s="98"/>
    </row>
    <row r="106" spans="1:5" ht="21.75" customHeight="1">
      <c r="A106" s="696"/>
      <c r="B106" s="705"/>
      <c r="C106" s="705"/>
      <c r="D106" s="705"/>
      <c r="E106" s="705"/>
    </row>
    <row r="107" spans="1:13" ht="21.75" customHeight="1">
      <c r="A107" s="696"/>
      <c r="B107" s="705"/>
      <c r="C107" s="705"/>
      <c r="D107" s="705"/>
      <c r="E107" s="705"/>
      <c r="M107" s="98"/>
    </row>
    <row r="108" spans="1:5" ht="21.75" customHeight="1">
      <c r="A108" s="696"/>
      <c r="B108" s="705"/>
      <c r="C108" s="705"/>
      <c r="D108" s="705"/>
      <c r="E108" s="705"/>
    </row>
    <row r="109" spans="1:13" ht="21.75" customHeight="1">
      <c r="A109" s="696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33" sqref="C3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70</v>
      </c>
      <c r="D12" s="703">
        <v>33</v>
      </c>
      <c r="E12" s="194" t="s">
        <v>277</v>
      </c>
      <c r="F12" s="240" t="s">
        <v>278</v>
      </c>
      <c r="G12" s="316"/>
      <c r="H12" s="704"/>
    </row>
    <row r="13" spans="1:8" ht="15.75">
      <c r="A13" s="194" t="s">
        <v>279</v>
      </c>
      <c r="B13" s="190" t="s">
        <v>280</v>
      </c>
      <c r="C13" s="316">
        <v>2454</v>
      </c>
      <c r="D13" s="703">
        <v>963</v>
      </c>
      <c r="E13" s="194" t="s">
        <v>281</v>
      </c>
      <c r="F13" s="240" t="s">
        <v>282</v>
      </c>
      <c r="G13" s="316"/>
      <c r="H13" s="704"/>
    </row>
    <row r="14" spans="1:8" ht="15.75">
      <c r="A14" s="194" t="s">
        <v>283</v>
      </c>
      <c r="B14" s="190" t="s">
        <v>284</v>
      </c>
      <c r="C14" s="316">
        <v>205</v>
      </c>
      <c r="D14" s="703">
        <v>112</v>
      </c>
      <c r="E14" s="245" t="s">
        <v>285</v>
      </c>
      <c r="F14" s="240" t="s">
        <v>286</v>
      </c>
      <c r="G14" s="316">
        <v>5918</v>
      </c>
      <c r="H14" s="704">
        <v>2562</v>
      </c>
    </row>
    <row r="15" spans="1:8" ht="15.75">
      <c r="A15" s="194" t="s">
        <v>287</v>
      </c>
      <c r="B15" s="190" t="s">
        <v>288</v>
      </c>
      <c r="C15" s="316">
        <v>2553</v>
      </c>
      <c r="D15" s="703">
        <v>1238</v>
      </c>
      <c r="E15" s="245" t="s">
        <v>79</v>
      </c>
      <c r="F15" s="240" t="s">
        <v>289</v>
      </c>
      <c r="G15" s="316">
        <v>76</v>
      </c>
      <c r="H15" s="704">
        <v>1</v>
      </c>
    </row>
    <row r="16" spans="1:8" ht="15.75">
      <c r="A16" s="194" t="s">
        <v>290</v>
      </c>
      <c r="B16" s="190" t="s">
        <v>291</v>
      </c>
      <c r="C16" s="316">
        <v>399</v>
      </c>
      <c r="D16" s="703">
        <v>188</v>
      </c>
      <c r="E16" s="236" t="s">
        <v>52</v>
      </c>
      <c r="F16" s="264" t="s">
        <v>292</v>
      </c>
      <c r="G16" s="628">
        <f>SUM(G12:G15)</f>
        <v>5994</v>
      </c>
      <c r="H16" s="629">
        <f>SUM(H12:H15)</f>
        <v>2563</v>
      </c>
    </row>
    <row r="17" spans="1:8" ht="31.5">
      <c r="A17" s="194" t="s">
        <v>293</v>
      </c>
      <c r="B17" s="190" t="s">
        <v>294</v>
      </c>
      <c r="C17" s="316"/>
      <c r="D17" s="703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41</v>
      </c>
      <c r="H18" s="640">
        <v>29</v>
      </c>
    </row>
    <row r="19" spans="1:8" ht="15.75">
      <c r="A19" s="194" t="s">
        <v>299</v>
      </c>
      <c r="B19" s="190" t="s">
        <v>300</v>
      </c>
      <c r="C19" s="316">
        <v>144</v>
      </c>
      <c r="D19" s="317">
        <v>47</v>
      </c>
      <c r="E19" s="194" t="s">
        <v>301</v>
      </c>
      <c r="F19" s="237" t="s">
        <v>302</v>
      </c>
      <c r="G19" s="316">
        <v>34</v>
      </c>
      <c r="H19" s="317">
        <v>25</v>
      </c>
    </row>
    <row r="20" spans="1:8" ht="15.75">
      <c r="A20" s="235" t="s">
        <v>303</v>
      </c>
      <c r="B20" s="190" t="s">
        <v>304</v>
      </c>
      <c r="C20" s="316">
        <v>18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5825</v>
      </c>
      <c r="D22" s="629">
        <f>SUM(D12:D18)+D19</f>
        <v>2581</v>
      </c>
      <c r="E22" s="194" t="s">
        <v>309</v>
      </c>
      <c r="F22" s="237" t="s">
        <v>310</v>
      </c>
      <c r="G22" s="316">
        <v>6</v>
      </c>
      <c r="H22" s="317">
        <v>29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120</v>
      </c>
      <c r="D25" s="317">
        <v>10</v>
      </c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5</v>
      </c>
      <c r="D27" s="317"/>
      <c r="E27" s="236" t="s">
        <v>104</v>
      </c>
      <c r="F27" s="238" t="s">
        <v>326</v>
      </c>
      <c r="G27" s="628">
        <f>SUM(G22:G26)</f>
        <v>7</v>
      </c>
      <c r="H27" s="629">
        <f>SUM(H22:H26)</f>
        <v>29</v>
      </c>
    </row>
    <row r="28" spans="1:8" ht="15.75">
      <c r="A28" s="194" t="s">
        <v>79</v>
      </c>
      <c r="B28" s="237" t="s">
        <v>327</v>
      </c>
      <c r="C28" s="316">
        <v>7</v>
      </c>
      <c r="D28" s="317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132</v>
      </c>
      <c r="D29" s="629">
        <f>SUM(D25:D28)</f>
        <v>15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5957</v>
      </c>
      <c r="D31" s="635">
        <f>D29+D22</f>
        <v>2596</v>
      </c>
      <c r="E31" s="251" t="s">
        <v>824</v>
      </c>
      <c r="F31" s="266" t="s">
        <v>331</v>
      </c>
      <c r="G31" s="253">
        <f>G16+G18+G27</f>
        <v>6042</v>
      </c>
      <c r="H31" s="254">
        <f>H16+H18+H27</f>
        <v>2621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85</v>
      </c>
      <c r="D33" s="244">
        <f>IF((H31-D31)&gt;0,H31-D31,0)</f>
        <v>25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5957</v>
      </c>
      <c r="D36" s="637">
        <f>D31-D34+D35</f>
        <v>2596</v>
      </c>
      <c r="E36" s="262" t="s">
        <v>346</v>
      </c>
      <c r="F36" s="256" t="s">
        <v>347</v>
      </c>
      <c r="G36" s="267">
        <f>G35-G34+G31</f>
        <v>6042</v>
      </c>
      <c r="H36" s="268">
        <f>H35-H34+H31</f>
        <v>2621</v>
      </c>
    </row>
    <row r="37" spans="1:8" ht="15.75">
      <c r="A37" s="261" t="s">
        <v>348</v>
      </c>
      <c r="B37" s="231" t="s">
        <v>349</v>
      </c>
      <c r="C37" s="634">
        <f>IF((G36-C36)&gt;0,G36-C36,0)</f>
        <v>85</v>
      </c>
      <c r="D37" s="635">
        <f>IF((H36-D36)&gt;0,H36-D36,0)</f>
        <v>25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9</v>
      </c>
      <c r="D38" s="629">
        <f>D39+D40+D41</f>
        <v>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9</v>
      </c>
      <c r="D39" s="317">
        <v>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76</v>
      </c>
      <c r="D42" s="244">
        <f>+IF((H36-D36-D38)&gt;0,H36-D36-D38,0)</f>
        <v>22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76</v>
      </c>
      <c r="D44" s="268">
        <f>IF(H42=0,IF(D42-D43&gt;0,D42-D43+H43,0),IF(H42-H43&lt;0,H43-H42+D42,0))</f>
        <v>22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6042</v>
      </c>
      <c r="D45" s="631">
        <f>D36+D38+D42</f>
        <v>2621</v>
      </c>
      <c r="E45" s="270" t="s">
        <v>373</v>
      </c>
      <c r="F45" s="272" t="s">
        <v>374</v>
      </c>
      <c r="G45" s="630">
        <f>G42+G36</f>
        <v>6042</v>
      </c>
      <c r="H45" s="631">
        <f>H42+H36</f>
        <v>2621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6">
        <f>pdeReportingDate</f>
        <v>42762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7" t="str">
        <f>authorName</f>
        <v>Гергана Калева</v>
      </c>
      <c r="C52" s="707"/>
      <c r="D52" s="707"/>
      <c r="E52" s="707"/>
      <c r="F52" s="707"/>
      <c r="G52" s="707"/>
      <c r="H52" s="707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6"/>
      <c r="B55" s="709" t="str">
        <f>Начална!B17</f>
        <v>Виктория Миткова</v>
      </c>
      <c r="C55" s="705"/>
      <c r="D55" s="705"/>
      <c r="E55" s="705"/>
      <c r="F55" s="574"/>
      <c r="G55" s="45"/>
      <c r="H55" s="42"/>
    </row>
    <row r="56" spans="1:8" ht="15.75" customHeight="1">
      <c r="A56" s="696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6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6"/>
      <c r="B58" s="705"/>
      <c r="C58" s="705"/>
      <c r="D58" s="705"/>
      <c r="E58" s="705"/>
      <c r="F58" s="574"/>
      <c r="G58" s="45"/>
      <c r="H58" s="42"/>
    </row>
    <row r="59" spans="1:8" ht="15.75">
      <c r="A59" s="696"/>
      <c r="B59" s="705"/>
      <c r="C59" s="705"/>
      <c r="D59" s="705"/>
      <c r="E59" s="705"/>
      <c r="F59" s="574"/>
      <c r="G59" s="45"/>
      <c r="H59" s="42"/>
    </row>
    <row r="60" spans="1:8" ht="15.75">
      <c r="A60" s="696"/>
      <c r="B60" s="705"/>
      <c r="C60" s="705"/>
      <c r="D60" s="705"/>
      <c r="E60" s="705"/>
      <c r="F60" s="574"/>
      <c r="G60" s="45"/>
      <c r="H60" s="42"/>
    </row>
    <row r="61" spans="1:8" ht="15.75">
      <c r="A61" s="696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22">
      <selection activeCell="C40" sqref="C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5373</v>
      </c>
      <c r="D11" s="197">
        <v>2713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-1956</v>
      </c>
      <c r="D12" s="197">
        <v>-663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-2669</v>
      </c>
      <c r="D14" s="197">
        <v>-1234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-1106</v>
      </c>
      <c r="D15" s="197">
        <v>-311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7">
        <v>-3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>
        <v>19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-20</v>
      </c>
      <c r="D20" s="197">
        <v>-30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-379</v>
      </c>
      <c r="D21" s="659">
        <f>SUM(D11:D20)</f>
        <v>491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-607</v>
      </c>
      <c r="D23" s="197">
        <v>-630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-226</v>
      </c>
      <c r="D25" s="197">
        <v>-817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253</v>
      </c>
      <c r="D26" s="197">
        <v>733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</v>
      </c>
      <c r="D27" s="197">
        <v>18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-496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1103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134</v>
      </c>
      <c r="D32" s="197">
        <v>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663</v>
      </c>
      <c r="D33" s="659">
        <f>SUM(D23:D32)</f>
        <v>-1189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>
        <v>198</v>
      </c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280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-405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-20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-425</v>
      </c>
      <c r="D43" s="661">
        <f>SUM(D35:D42)</f>
        <v>478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-141</v>
      </c>
      <c r="D44" s="307">
        <f>D43+D33+D21</f>
        <v>-220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434</v>
      </c>
      <c r="D45" s="309">
        <v>654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293</v>
      </c>
      <c r="D46" s="311">
        <f>D45+D44</f>
        <v>434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293</v>
      </c>
      <c r="D47" s="298">
        <v>434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6">
        <f>pdeReportingDate</f>
        <v>42762</v>
      </c>
      <c r="C54" s="706"/>
      <c r="D54" s="706"/>
      <c r="E54" s="706"/>
      <c r="F54" s="697"/>
      <c r="G54" s="697"/>
      <c r="H54" s="697"/>
      <c r="M54" s="98"/>
    </row>
    <row r="55" spans="1:13" s="42" customFormat="1" ht="15.75">
      <c r="A55" s="694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5" t="s">
        <v>8</v>
      </c>
      <c r="B56" s="707" t="str">
        <f>authorName</f>
        <v>Гергана Калева</v>
      </c>
      <c r="C56" s="707"/>
      <c r="D56" s="707"/>
      <c r="E56" s="707"/>
      <c r="F56" s="80"/>
      <c r="G56" s="80"/>
      <c r="H56" s="80"/>
    </row>
    <row r="57" spans="1:8" s="42" customFormat="1" ht="15.75">
      <c r="A57" s="695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5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6"/>
      <c r="B59" s="709" t="str">
        <f>Начална!B17</f>
        <v>Виктория Миткова</v>
      </c>
      <c r="C59" s="705"/>
      <c r="D59" s="705"/>
      <c r="E59" s="705"/>
      <c r="F59" s="574"/>
      <c r="G59" s="45"/>
      <c r="H59" s="42"/>
    </row>
    <row r="60" spans="1:8" ht="15.75">
      <c r="A60" s="696"/>
      <c r="B60" s="705"/>
      <c r="C60" s="705"/>
      <c r="D60" s="705"/>
      <c r="E60" s="705"/>
      <c r="F60" s="574"/>
      <c r="G60" s="45"/>
      <c r="H60" s="42"/>
    </row>
    <row r="61" spans="1:8" ht="15.75">
      <c r="A61" s="696"/>
      <c r="B61" s="705"/>
      <c r="C61" s="705"/>
      <c r="D61" s="705"/>
      <c r="E61" s="705"/>
      <c r="F61" s="574"/>
      <c r="G61" s="45"/>
      <c r="H61" s="42"/>
    </row>
    <row r="62" spans="1:8" ht="15.75">
      <c r="A62" s="696"/>
      <c r="B62" s="705"/>
      <c r="C62" s="705"/>
      <c r="D62" s="705"/>
      <c r="E62" s="705"/>
      <c r="F62" s="574"/>
      <c r="G62" s="45"/>
      <c r="H62" s="42"/>
    </row>
    <row r="63" spans="1:8" ht="15.75">
      <c r="A63" s="696"/>
      <c r="B63" s="705"/>
      <c r="C63" s="705"/>
      <c r="D63" s="705"/>
      <c r="E63" s="705"/>
      <c r="F63" s="574"/>
      <c r="G63" s="45"/>
      <c r="H63" s="42"/>
    </row>
    <row r="64" spans="1:8" ht="15.75">
      <c r="A64" s="696"/>
      <c r="B64" s="705"/>
      <c r="C64" s="705"/>
      <c r="D64" s="705"/>
      <c r="E64" s="705"/>
      <c r="F64" s="574"/>
      <c r="G64" s="45"/>
      <c r="H64" s="42"/>
    </row>
    <row r="65" spans="1:8" ht="15.75">
      <c r="A65" s="696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2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22" t="s">
        <v>458</v>
      </c>
      <c r="J9" s="72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2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1439</v>
      </c>
      <c r="D13" s="584">
        <f>'1-Баланс'!H20</f>
        <v>3539</v>
      </c>
      <c r="E13" s="584">
        <f>'1-Баланс'!H21</f>
        <v>0</v>
      </c>
      <c r="F13" s="584">
        <f>'1-Баланс'!H23</f>
        <v>144</v>
      </c>
      <c r="G13" s="584">
        <f>'1-Баланс'!H24</f>
        <v>0</v>
      </c>
      <c r="H13" s="585">
        <v>1113</v>
      </c>
      <c r="I13" s="584">
        <f>'1-Баланс'!H29+'1-Баланс'!H32</f>
        <v>1591</v>
      </c>
      <c r="J13" s="584">
        <f>'1-Баланс'!H30+'1-Баланс'!H33</f>
        <v>0</v>
      </c>
      <c r="K13" s="585"/>
      <c r="L13" s="584">
        <f>SUM(C13:K13)</f>
        <v>7826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1439</v>
      </c>
      <c r="D17" s="653">
        <f aca="true" t="shared" si="2" ref="D17:M17">D13+D14</f>
        <v>3539</v>
      </c>
      <c r="E17" s="653">
        <f t="shared" si="2"/>
        <v>0</v>
      </c>
      <c r="F17" s="653">
        <f t="shared" si="2"/>
        <v>144</v>
      </c>
      <c r="G17" s="653">
        <f t="shared" si="2"/>
        <v>0</v>
      </c>
      <c r="H17" s="653">
        <f t="shared" si="2"/>
        <v>1113</v>
      </c>
      <c r="I17" s="653">
        <f t="shared" si="2"/>
        <v>1591</v>
      </c>
      <c r="J17" s="653">
        <f t="shared" si="2"/>
        <v>0</v>
      </c>
      <c r="K17" s="653">
        <f t="shared" si="2"/>
        <v>0</v>
      </c>
      <c r="L17" s="584">
        <f t="shared" si="1"/>
        <v>7826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76</v>
      </c>
      <c r="J18" s="584">
        <f>+'1-Баланс'!G33</f>
        <v>0</v>
      </c>
      <c r="K18" s="585"/>
      <c r="L18" s="584">
        <f t="shared" si="1"/>
        <v>76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22</v>
      </c>
      <c r="I19" s="168">
        <f t="shared" si="3"/>
        <v>-22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22</v>
      </c>
      <c r="I21" s="316">
        <v>-22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8593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8593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8593</v>
      </c>
      <c r="F24" s="316"/>
      <c r="G24" s="316"/>
      <c r="H24" s="316"/>
      <c r="I24" s="316"/>
      <c r="J24" s="316"/>
      <c r="K24" s="316"/>
      <c r="L24" s="584">
        <f t="shared" si="1"/>
        <v>8593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1749</v>
      </c>
      <c r="D30" s="316">
        <v>2251</v>
      </c>
      <c r="E30" s="316"/>
      <c r="F30" s="316"/>
      <c r="G30" s="316"/>
      <c r="H30" s="316"/>
      <c r="I30" s="316"/>
      <c r="J30" s="316">
        <v>-571</v>
      </c>
      <c r="K30" s="316"/>
      <c r="L30" s="584">
        <f t="shared" si="1"/>
        <v>3429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3188</v>
      </c>
      <c r="D31" s="653">
        <f aca="true" t="shared" si="6" ref="D31:M31">D19+D22+D23+D26+D30+D29+D17+D18</f>
        <v>5790</v>
      </c>
      <c r="E31" s="653">
        <f t="shared" si="6"/>
        <v>8593</v>
      </c>
      <c r="F31" s="653">
        <f t="shared" si="6"/>
        <v>144</v>
      </c>
      <c r="G31" s="653">
        <f t="shared" si="6"/>
        <v>0</v>
      </c>
      <c r="H31" s="653">
        <f t="shared" si="6"/>
        <v>1135</v>
      </c>
      <c r="I31" s="653">
        <f t="shared" si="6"/>
        <v>1645</v>
      </c>
      <c r="J31" s="653">
        <f t="shared" si="6"/>
        <v>-571</v>
      </c>
      <c r="K31" s="653">
        <f t="shared" si="6"/>
        <v>0</v>
      </c>
      <c r="L31" s="584">
        <f t="shared" si="1"/>
        <v>19924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3188</v>
      </c>
      <c r="D34" s="587">
        <f t="shared" si="7"/>
        <v>5790</v>
      </c>
      <c r="E34" s="587">
        <f t="shared" si="7"/>
        <v>8593</v>
      </c>
      <c r="F34" s="587">
        <f t="shared" si="7"/>
        <v>144</v>
      </c>
      <c r="G34" s="587">
        <f t="shared" si="7"/>
        <v>0</v>
      </c>
      <c r="H34" s="587">
        <f t="shared" si="7"/>
        <v>1135</v>
      </c>
      <c r="I34" s="587">
        <f t="shared" si="7"/>
        <v>1645</v>
      </c>
      <c r="J34" s="587">
        <f t="shared" si="7"/>
        <v>-571</v>
      </c>
      <c r="K34" s="587">
        <f t="shared" si="7"/>
        <v>0</v>
      </c>
      <c r="L34" s="651">
        <f t="shared" si="1"/>
        <v>19924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6">
        <f>pdeReportingDate</f>
        <v>42762</v>
      </c>
      <c r="C38" s="706"/>
      <c r="D38" s="706"/>
      <c r="E38" s="706"/>
      <c r="F38" s="706"/>
      <c r="G38" s="706"/>
      <c r="H38" s="706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7" t="str">
        <f>authorName</f>
        <v>Гергана Калева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6"/>
      <c r="B43" s="709" t="str">
        <f>Начална!B17</f>
        <v>Виктория Миткова</v>
      </c>
      <c r="C43" s="705"/>
      <c r="D43" s="705"/>
      <c r="E43" s="705"/>
      <c r="F43" s="574"/>
      <c r="G43" s="45"/>
      <c r="H43" s="42"/>
      <c r="M43" s="169"/>
    </row>
    <row r="44" spans="1:13" ht="15.75">
      <c r="A44" s="696"/>
      <c r="B44" s="705"/>
      <c r="C44" s="705"/>
      <c r="D44" s="705"/>
      <c r="E44" s="705"/>
      <c r="F44" s="574"/>
      <c r="G44" s="45"/>
      <c r="H44" s="42"/>
      <c r="M44" s="169"/>
    </row>
    <row r="45" spans="1:13" ht="15.75">
      <c r="A45" s="696"/>
      <c r="B45" s="705"/>
      <c r="C45" s="705"/>
      <c r="D45" s="705"/>
      <c r="E45" s="705"/>
      <c r="F45" s="574"/>
      <c r="G45" s="45"/>
      <c r="H45" s="42"/>
      <c r="M45" s="169"/>
    </row>
    <row r="46" spans="1:13" ht="15.75">
      <c r="A46" s="696"/>
      <c r="B46" s="705"/>
      <c r="C46" s="705"/>
      <c r="D46" s="705"/>
      <c r="E46" s="705"/>
      <c r="F46" s="574"/>
      <c r="G46" s="45"/>
      <c r="H46" s="42"/>
      <c r="M46" s="169"/>
    </row>
    <row r="47" spans="1:13" ht="15.75">
      <c r="A47" s="696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6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6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73">
      <selection activeCell="A2" sqref="A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9" t="s">
        <v>1000</v>
      </c>
      <c r="B13" s="680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9" t="s">
        <v>1001</v>
      </c>
      <c r="B14" s="680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9" t="s">
        <v>1002</v>
      </c>
      <c r="B15" s="680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2530</v>
      </c>
      <c r="D27" s="472"/>
      <c r="E27" s="472">
        <f>SUM(E12:E26)</f>
        <v>0</v>
      </c>
      <c r="F27" s="472">
        <f>SUM(F12:F26)</f>
        <v>2530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1003</v>
      </c>
      <c r="B63" s="680"/>
      <c r="C63" s="92"/>
      <c r="D63" s="92">
        <v>49</v>
      </c>
      <c r="E63" s="92"/>
      <c r="F63" s="469">
        <f>C63-E63</f>
        <v>0</v>
      </c>
    </row>
    <row r="64" spans="1:6" ht="15.75">
      <c r="A64" s="679" t="s">
        <v>1004</v>
      </c>
      <c r="B64" s="680"/>
      <c r="C64" s="92">
        <v>4</v>
      </c>
      <c r="D64" s="92">
        <v>49</v>
      </c>
      <c r="E64" s="92"/>
      <c r="F64" s="469">
        <f aca="true" t="shared" si="3" ref="F64:F77">C64-E64</f>
        <v>4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</v>
      </c>
      <c r="D78" s="472"/>
      <c r="E78" s="472">
        <f>SUM(E63:E77)</f>
        <v>0</v>
      </c>
      <c r="F78" s="472">
        <f>SUM(F63:F77)</f>
        <v>4</v>
      </c>
    </row>
    <row r="79" spans="1:6" ht="15.75">
      <c r="A79" s="513" t="s">
        <v>801</v>
      </c>
      <c r="B79" s="510" t="s">
        <v>802</v>
      </c>
      <c r="C79" s="472">
        <f>C78+C61+C44+C27</f>
        <v>2534</v>
      </c>
      <c r="D79" s="472"/>
      <c r="E79" s="472">
        <f>E78+E61+E44+E27</f>
        <v>0</v>
      </c>
      <c r="F79" s="472">
        <f>F78+F61+F44+F27</f>
        <v>2534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6">
        <f>pdeReportingDate</f>
        <v>42762</v>
      </c>
      <c r="C151" s="706"/>
      <c r="D151" s="706"/>
      <c r="E151" s="706"/>
      <c r="F151" s="706"/>
      <c r="G151" s="706"/>
      <c r="H151" s="706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7" t="str">
        <f>authorName</f>
        <v>Гергана Калева</v>
      </c>
      <c r="C153" s="707"/>
      <c r="D153" s="707"/>
      <c r="E153" s="707"/>
      <c r="F153" s="707"/>
      <c r="G153" s="707"/>
      <c r="H153" s="707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6"/>
      <c r="B156" s="709" t="str">
        <f>Начална!B17</f>
        <v>Виктория Миткова</v>
      </c>
      <c r="C156" s="705"/>
      <c r="D156" s="705"/>
      <c r="E156" s="705"/>
      <c r="F156" s="574"/>
      <c r="G156" s="45"/>
      <c r="H156" s="42"/>
    </row>
    <row r="157" spans="1:8" ht="15.75">
      <c r="A157" s="696"/>
      <c r="B157" s="705"/>
      <c r="C157" s="705"/>
      <c r="D157" s="705"/>
      <c r="E157" s="705"/>
      <c r="F157" s="574"/>
      <c r="G157" s="45"/>
      <c r="H157" s="42"/>
    </row>
    <row r="158" spans="1:8" ht="15.75">
      <c r="A158" s="696"/>
      <c r="B158" s="705"/>
      <c r="C158" s="705"/>
      <c r="D158" s="705"/>
      <c r="E158" s="705"/>
      <c r="F158" s="574"/>
      <c r="G158" s="45"/>
      <c r="H158" s="42"/>
    </row>
    <row r="159" spans="1:8" ht="15.75">
      <c r="A159" s="696"/>
      <c r="B159" s="705"/>
      <c r="C159" s="705"/>
      <c r="D159" s="705"/>
      <c r="E159" s="705"/>
      <c r="F159" s="574"/>
      <c r="G159" s="45"/>
      <c r="H159" s="42"/>
    </row>
    <row r="160" spans="1:8" ht="15.75">
      <c r="A160" s="696"/>
      <c r="B160" s="705"/>
      <c r="C160" s="705"/>
      <c r="D160" s="705"/>
      <c r="E160" s="705"/>
      <c r="F160" s="574"/>
      <c r="G160" s="45"/>
      <c r="H160" s="42"/>
    </row>
    <row r="161" spans="1:8" ht="15.75">
      <c r="A161" s="696"/>
      <c r="B161" s="705"/>
      <c r="C161" s="705"/>
      <c r="D161" s="705"/>
      <c r="E161" s="705"/>
      <c r="F161" s="574"/>
      <c r="G161" s="45"/>
      <c r="H161" s="42"/>
    </row>
    <row r="162" spans="1:8" ht="15.75">
      <c r="A162" s="696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C34" sqref="C3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7" t="s">
        <v>453</v>
      </c>
      <c r="B7" s="728"/>
      <c r="C7" s="73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3" t="s">
        <v>513</v>
      </c>
      <c r="R7" s="725" t="s">
        <v>514</v>
      </c>
    </row>
    <row r="8" spans="1:18" s="128" customFormat="1" ht="66.75" customHeight="1">
      <c r="A8" s="729"/>
      <c r="B8" s="730"/>
      <c r="C8" s="73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4"/>
      <c r="R8" s="726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>
        <v>411</v>
      </c>
      <c r="F13" s="328"/>
      <c r="G13" s="329">
        <f t="shared" si="2"/>
        <v>411</v>
      </c>
      <c r="H13" s="328"/>
      <c r="I13" s="328"/>
      <c r="J13" s="329">
        <f t="shared" si="3"/>
        <v>411</v>
      </c>
      <c r="K13" s="328"/>
      <c r="L13" s="328">
        <v>52</v>
      </c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359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48</v>
      </c>
      <c r="E15" s="328"/>
      <c r="F15" s="328"/>
      <c r="G15" s="329">
        <f t="shared" si="2"/>
        <v>48</v>
      </c>
      <c r="H15" s="328"/>
      <c r="I15" s="328"/>
      <c r="J15" s="329">
        <f t="shared" si="3"/>
        <v>48</v>
      </c>
      <c r="K15" s="328">
        <v>48</v>
      </c>
      <c r="L15" s="328"/>
      <c r="M15" s="328"/>
      <c r="N15" s="329">
        <f t="shared" si="4"/>
        <v>48</v>
      </c>
      <c r="O15" s="328"/>
      <c r="P15" s="328"/>
      <c r="Q15" s="329">
        <f t="shared" si="0"/>
        <v>48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372</v>
      </c>
      <c r="E16" s="328"/>
      <c r="F16" s="328"/>
      <c r="G16" s="329">
        <f t="shared" si="2"/>
        <v>372</v>
      </c>
      <c r="H16" s="328"/>
      <c r="I16" s="328"/>
      <c r="J16" s="329">
        <f t="shared" si="3"/>
        <v>372</v>
      </c>
      <c r="K16" s="328">
        <v>142</v>
      </c>
      <c r="L16" s="328">
        <v>47</v>
      </c>
      <c r="M16" s="328"/>
      <c r="N16" s="329">
        <f t="shared" si="4"/>
        <v>189</v>
      </c>
      <c r="O16" s="328"/>
      <c r="P16" s="328"/>
      <c r="Q16" s="329">
        <f t="shared" si="0"/>
        <v>189</v>
      </c>
      <c r="R16" s="340">
        <f t="shared" si="1"/>
        <v>183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180</v>
      </c>
      <c r="E18" s="328">
        <f>267+1+16</f>
        <v>284</v>
      </c>
      <c r="F18" s="328">
        <v>17</v>
      </c>
      <c r="G18" s="329">
        <f t="shared" si="2"/>
        <v>447</v>
      </c>
      <c r="H18" s="328"/>
      <c r="I18" s="328"/>
      <c r="J18" s="329">
        <f t="shared" si="3"/>
        <v>447</v>
      </c>
      <c r="K18" s="328">
        <v>180</v>
      </c>
      <c r="L18" s="328">
        <v>38</v>
      </c>
      <c r="M18" s="328">
        <v>17</v>
      </c>
      <c r="N18" s="329">
        <f t="shared" si="4"/>
        <v>201</v>
      </c>
      <c r="O18" s="328"/>
      <c r="P18" s="328"/>
      <c r="Q18" s="329">
        <f t="shared" si="0"/>
        <v>201</v>
      </c>
      <c r="R18" s="340">
        <f t="shared" si="1"/>
        <v>246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600</v>
      </c>
      <c r="E19" s="330">
        <f>SUM(E11:E18)</f>
        <v>695</v>
      </c>
      <c r="F19" s="330">
        <f>SUM(F11:F18)</f>
        <v>17</v>
      </c>
      <c r="G19" s="329">
        <f t="shared" si="2"/>
        <v>1278</v>
      </c>
      <c r="H19" s="330">
        <f>SUM(H11:H18)</f>
        <v>0</v>
      </c>
      <c r="I19" s="330">
        <f>SUM(I11:I18)</f>
        <v>0</v>
      </c>
      <c r="J19" s="329">
        <f t="shared" si="3"/>
        <v>1278</v>
      </c>
      <c r="K19" s="330">
        <f>SUM(K11:K18)</f>
        <v>370</v>
      </c>
      <c r="L19" s="330">
        <f>SUM(L11:L18)</f>
        <v>137</v>
      </c>
      <c r="M19" s="330">
        <f>SUM(M11:M18)</f>
        <v>17</v>
      </c>
      <c r="N19" s="329">
        <f t="shared" si="4"/>
        <v>490</v>
      </c>
      <c r="O19" s="330">
        <f>SUM(O11:O18)</f>
        <v>0</v>
      </c>
      <c r="P19" s="330">
        <f>SUM(P11:P18)</f>
        <v>0</v>
      </c>
      <c r="Q19" s="329">
        <f t="shared" si="0"/>
        <v>490</v>
      </c>
      <c r="R19" s="340">
        <f t="shared" si="1"/>
        <v>788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5850</v>
      </c>
      <c r="E23" s="328">
        <v>5541</v>
      </c>
      <c r="F23" s="328"/>
      <c r="G23" s="329">
        <f t="shared" si="2"/>
        <v>11391</v>
      </c>
      <c r="H23" s="328"/>
      <c r="I23" s="328"/>
      <c r="J23" s="329">
        <f t="shared" si="3"/>
        <v>11391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11391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720</v>
      </c>
      <c r="E24" s="328">
        <v>13</v>
      </c>
      <c r="F24" s="328"/>
      <c r="G24" s="329">
        <f t="shared" si="2"/>
        <v>733</v>
      </c>
      <c r="H24" s="328"/>
      <c r="I24" s="328"/>
      <c r="J24" s="329">
        <f t="shared" si="3"/>
        <v>733</v>
      </c>
      <c r="K24" s="328">
        <v>571</v>
      </c>
      <c r="L24" s="328">
        <v>68</v>
      </c>
      <c r="M24" s="328"/>
      <c r="N24" s="329">
        <f t="shared" si="4"/>
        <v>639</v>
      </c>
      <c r="O24" s="328"/>
      <c r="P24" s="328"/>
      <c r="Q24" s="329">
        <f t="shared" si="0"/>
        <v>639</v>
      </c>
      <c r="R24" s="340">
        <f t="shared" si="1"/>
        <v>94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>
        <v>3981</v>
      </c>
      <c r="F26" s="328"/>
      <c r="G26" s="329">
        <f t="shared" si="2"/>
        <v>3985</v>
      </c>
      <c r="H26" s="328"/>
      <c r="I26" s="328"/>
      <c r="J26" s="329">
        <f t="shared" si="3"/>
        <v>3985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3985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6574</v>
      </c>
      <c r="E27" s="332">
        <f aca="true" t="shared" si="5" ref="E27:P27">SUM(E23:E26)</f>
        <v>9535</v>
      </c>
      <c r="F27" s="332">
        <f t="shared" si="5"/>
        <v>0</v>
      </c>
      <c r="G27" s="333">
        <f t="shared" si="2"/>
        <v>16109</v>
      </c>
      <c r="H27" s="332">
        <f t="shared" si="5"/>
        <v>0</v>
      </c>
      <c r="I27" s="332">
        <f t="shared" si="5"/>
        <v>0</v>
      </c>
      <c r="J27" s="333">
        <f t="shared" si="3"/>
        <v>16109</v>
      </c>
      <c r="K27" s="332">
        <f t="shared" si="5"/>
        <v>571</v>
      </c>
      <c r="L27" s="332">
        <f t="shared" si="5"/>
        <v>68</v>
      </c>
      <c r="M27" s="332">
        <f t="shared" si="5"/>
        <v>0</v>
      </c>
      <c r="N27" s="333">
        <f t="shared" si="4"/>
        <v>639</v>
      </c>
      <c r="O27" s="332">
        <f t="shared" si="5"/>
        <v>0</v>
      </c>
      <c r="P27" s="332">
        <f t="shared" si="5"/>
        <v>0</v>
      </c>
      <c r="Q27" s="333">
        <f t="shared" si="0"/>
        <v>639</v>
      </c>
      <c r="R27" s="343">
        <f t="shared" si="1"/>
        <v>15470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1534</v>
      </c>
      <c r="E29" s="335">
        <f aca="true" t="shared" si="6" ref="E29:P29">SUM(E30:E33)</f>
        <v>1000</v>
      </c>
      <c r="F29" s="335">
        <f t="shared" si="6"/>
        <v>0</v>
      </c>
      <c r="G29" s="336">
        <f t="shared" si="2"/>
        <v>2534</v>
      </c>
      <c r="H29" s="335">
        <f t="shared" si="6"/>
        <v>0</v>
      </c>
      <c r="I29" s="335">
        <f t="shared" si="6"/>
        <v>0</v>
      </c>
      <c r="J29" s="336">
        <f t="shared" si="3"/>
        <v>2534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2534</v>
      </c>
    </row>
    <row r="30" spans="1:18" ht="15.75">
      <c r="A30" s="339"/>
      <c r="B30" s="321" t="s">
        <v>108</v>
      </c>
      <c r="C30" s="152" t="s">
        <v>563</v>
      </c>
      <c r="D30" s="328">
        <v>1530</v>
      </c>
      <c r="E30" s="328">
        <v>1000</v>
      </c>
      <c r="F30" s="328"/>
      <c r="G30" s="329">
        <f t="shared" si="2"/>
        <v>2530</v>
      </c>
      <c r="H30" s="328"/>
      <c r="I30" s="328"/>
      <c r="J30" s="329">
        <f t="shared" si="3"/>
        <v>2530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2530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/>
      <c r="J33" s="329">
        <f t="shared" si="3"/>
        <v>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1534</v>
      </c>
      <c r="E40" s="330">
        <f aca="true" t="shared" si="10" ref="E40:P40">E29+E34+E39</f>
        <v>1000</v>
      </c>
      <c r="F40" s="330">
        <f t="shared" si="10"/>
        <v>0</v>
      </c>
      <c r="G40" s="329">
        <f t="shared" si="2"/>
        <v>2534</v>
      </c>
      <c r="H40" s="330">
        <f t="shared" si="10"/>
        <v>0</v>
      </c>
      <c r="I40" s="330">
        <f t="shared" si="10"/>
        <v>0</v>
      </c>
      <c r="J40" s="329">
        <f t="shared" si="3"/>
        <v>2534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2534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8708</v>
      </c>
      <c r="E42" s="349">
        <f>E19+E20+E21+E27+E40+E41</f>
        <v>11230</v>
      </c>
      <c r="F42" s="349">
        <f aca="true" t="shared" si="11" ref="F42:R42">F19+F20+F21+F27+F40+F41</f>
        <v>17</v>
      </c>
      <c r="G42" s="349">
        <f t="shared" si="11"/>
        <v>19921</v>
      </c>
      <c r="H42" s="349">
        <f t="shared" si="11"/>
        <v>0</v>
      </c>
      <c r="I42" s="349">
        <f t="shared" si="11"/>
        <v>0</v>
      </c>
      <c r="J42" s="349">
        <f t="shared" si="11"/>
        <v>19921</v>
      </c>
      <c r="K42" s="349">
        <f t="shared" si="11"/>
        <v>941</v>
      </c>
      <c r="L42" s="349">
        <f t="shared" si="11"/>
        <v>205</v>
      </c>
      <c r="M42" s="349">
        <f t="shared" si="11"/>
        <v>17</v>
      </c>
      <c r="N42" s="349">
        <f t="shared" si="11"/>
        <v>1129</v>
      </c>
      <c r="O42" s="349">
        <f t="shared" si="11"/>
        <v>0</v>
      </c>
      <c r="P42" s="349">
        <f t="shared" si="11"/>
        <v>0</v>
      </c>
      <c r="Q42" s="349">
        <f t="shared" si="11"/>
        <v>1129</v>
      </c>
      <c r="R42" s="350">
        <f t="shared" si="11"/>
        <v>18792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6">
        <f>pdeReportingDate</f>
        <v>42762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7" t="str">
        <f>authorName</f>
        <v>Гергана Калева</v>
      </c>
      <c r="D47" s="707"/>
      <c r="E47" s="707"/>
      <c r="F47" s="707"/>
      <c r="G47" s="707"/>
      <c r="H47" s="707"/>
      <c r="I47" s="707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6"/>
      <c r="C50" s="709" t="str">
        <f>Начална!B17</f>
        <v>Виктория Миткова</v>
      </c>
      <c r="D50" s="705"/>
      <c r="E50" s="705"/>
      <c r="F50" s="705"/>
      <c r="G50" s="574"/>
      <c r="H50" s="45"/>
      <c r="I50" s="42"/>
    </row>
    <row r="51" spans="2:9" ht="15.75">
      <c r="B51" s="696"/>
      <c r="C51" s="705"/>
      <c r="D51" s="705"/>
      <c r="E51" s="705"/>
      <c r="F51" s="705"/>
      <c r="G51" s="574"/>
      <c r="H51" s="45"/>
      <c r="I51" s="42"/>
    </row>
    <row r="52" spans="2:9" ht="15.75">
      <c r="B52" s="696"/>
      <c r="C52" s="705"/>
      <c r="D52" s="705"/>
      <c r="E52" s="705"/>
      <c r="F52" s="705"/>
      <c r="G52" s="574"/>
      <c r="H52" s="45"/>
      <c r="I52" s="42"/>
    </row>
    <row r="53" spans="2:9" ht="15.75">
      <c r="B53" s="696"/>
      <c r="C53" s="705"/>
      <c r="D53" s="705"/>
      <c r="E53" s="705"/>
      <c r="F53" s="705"/>
      <c r="G53" s="574"/>
      <c r="H53" s="45"/>
      <c r="I53" s="42"/>
    </row>
    <row r="54" spans="2:9" ht="15.75">
      <c r="B54" s="696"/>
      <c r="C54" s="705"/>
      <c r="D54" s="705"/>
      <c r="E54" s="705"/>
      <c r="F54" s="705"/>
      <c r="G54" s="574"/>
      <c r="H54" s="45"/>
      <c r="I54" s="42"/>
    </row>
    <row r="55" spans="2:9" ht="15.75">
      <c r="B55" s="696"/>
      <c r="C55" s="705"/>
      <c r="D55" s="705"/>
      <c r="E55" s="705"/>
      <c r="F55" s="705"/>
      <c r="G55" s="574"/>
      <c r="H55" s="45"/>
      <c r="I55" s="42"/>
    </row>
    <row r="56" spans="2:9" ht="15.75">
      <c r="B56" s="696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C74" sqref="C7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6" t="s">
        <v>453</v>
      </c>
      <c r="B8" s="738" t="s">
        <v>11</v>
      </c>
      <c r="C8" s="734" t="s">
        <v>587</v>
      </c>
      <c r="D8" s="365" t="s">
        <v>588</v>
      </c>
      <c r="E8" s="366"/>
      <c r="F8" s="127"/>
    </row>
    <row r="9" spans="1:6" s="128" customFormat="1" ht="15.75">
      <c r="A9" s="737"/>
      <c r="B9" s="739"/>
      <c r="C9" s="735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57</v>
      </c>
      <c r="D13" s="362">
        <f>SUM(D14:D16)</f>
        <v>0</v>
      </c>
      <c r="E13" s="369">
        <f>SUM(E14:E16)</f>
        <v>57</v>
      </c>
      <c r="F13" s="133"/>
    </row>
    <row r="14" spans="1:6" ht="15.75">
      <c r="A14" s="370" t="s">
        <v>596</v>
      </c>
      <c r="B14" s="135" t="s">
        <v>597</v>
      </c>
      <c r="C14" s="368">
        <v>57</v>
      </c>
      <c r="D14" s="368"/>
      <c r="E14" s="369">
        <f aca="true" t="shared" si="0" ref="E14:E44">C14-D14</f>
        <v>57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57</v>
      </c>
      <c r="D21" s="440">
        <f>D13+D17+D18</f>
        <v>0</v>
      </c>
      <c r="E21" s="441">
        <f>E13+E17+E18</f>
        <v>57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25</v>
      </c>
      <c r="D23" s="443"/>
      <c r="E23" s="442">
        <f t="shared" si="0"/>
        <v>25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9018</v>
      </c>
      <c r="D26" s="362">
        <f>SUM(D27:D29)</f>
        <v>9018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109</v>
      </c>
      <c r="D28" s="368">
        <v>109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8859+50</f>
        <v>8909</v>
      </c>
      <c r="D29" s="368">
        <f>8859+50</f>
        <v>8909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1088</v>
      </c>
      <c r="D30" s="368">
        <v>1088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140</v>
      </c>
      <c r="D31" s="368">
        <v>140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50</v>
      </c>
      <c r="D40" s="362">
        <f>SUM(D41:D44)</f>
        <v>50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50</v>
      </c>
      <c r="D44" s="368">
        <v>50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10324</v>
      </c>
      <c r="D45" s="438">
        <f>D26+D30+D31+D33+D32+D34+D35+D40</f>
        <v>10324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10406</v>
      </c>
      <c r="D46" s="444">
        <f>D45+D23+D21+D11</f>
        <v>10324</v>
      </c>
      <c r="E46" s="445">
        <f>E45+E23+E21+E11</f>
        <v>82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65" t="s">
        <v>659</v>
      </c>
      <c r="E50" s="365"/>
      <c r="F50" s="74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43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158</v>
      </c>
      <c r="D64" s="197"/>
      <c r="E64" s="136">
        <f t="shared" si="1"/>
        <v>158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</v>
      </c>
      <c r="D66" s="197"/>
      <c r="E66" s="136">
        <f t="shared" si="1"/>
        <v>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165</v>
      </c>
      <c r="D68" s="435">
        <f>D54+D58+D63+D64+D65+D66</f>
        <v>0</v>
      </c>
      <c r="E68" s="436">
        <f t="shared" si="1"/>
        <v>165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5106</v>
      </c>
      <c r="D73" s="137">
        <f>SUM(D74:D76)</f>
        <v>5106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71+8+27</f>
        <v>106</v>
      </c>
      <c r="D74" s="197">
        <f>71+8+27</f>
        <v>106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2469+1096+1435</f>
        <v>5000</v>
      </c>
      <c r="D76" s="197">
        <f>2469+1096+1435</f>
        <v>5000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4671</v>
      </c>
      <c r="D87" s="134">
        <f>SUM(D88:D92)+D96</f>
        <v>4671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347</v>
      </c>
      <c r="D88" s="197">
        <v>347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2665</v>
      </c>
      <c r="D89" s="197">
        <v>2665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14</v>
      </c>
      <c r="D90" s="197">
        <v>14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457</v>
      </c>
      <c r="D91" s="197">
        <v>457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465</v>
      </c>
      <c r="D92" s="138">
        <f>SUM(D93:D95)</f>
        <v>465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9</v>
      </c>
      <c r="D93" s="197">
        <v>9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325</v>
      </c>
      <c r="D94" s="197">
        <v>325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131</v>
      </c>
      <c r="D95" s="197">
        <v>131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723</v>
      </c>
      <c r="D96" s="197">
        <v>723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130</v>
      </c>
      <c r="D97" s="197">
        <v>130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9907</v>
      </c>
      <c r="D98" s="433">
        <f>D87+D82+D77+D73+D97</f>
        <v>9907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10083</v>
      </c>
      <c r="D99" s="427">
        <f>D98+D70+D68</f>
        <v>9907</v>
      </c>
      <c r="E99" s="427">
        <f>E98+E70+E68</f>
        <v>176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6">
        <f>pdeReportingDate</f>
        <v>42762</v>
      </c>
      <c r="C111" s="706"/>
      <c r="D111" s="706"/>
      <c r="E111" s="706"/>
      <c r="F111" s="706"/>
      <c r="G111" s="52"/>
      <c r="H111" s="52"/>
    </row>
    <row r="112" spans="1:8" ht="15.75">
      <c r="A112" s="694"/>
      <c r="B112" s="706"/>
      <c r="C112" s="706"/>
      <c r="D112" s="706"/>
      <c r="E112" s="706"/>
      <c r="F112" s="706"/>
      <c r="G112" s="52"/>
      <c r="H112" s="52"/>
    </row>
    <row r="113" spans="1:8" ht="15.75">
      <c r="A113" s="695" t="s">
        <v>8</v>
      </c>
      <c r="B113" s="707" t="str">
        <f>authorName</f>
        <v>Гергана Калева</v>
      </c>
      <c r="C113" s="707"/>
      <c r="D113" s="707"/>
      <c r="E113" s="707"/>
      <c r="F113" s="707"/>
      <c r="G113" s="80"/>
      <c r="H113" s="80"/>
    </row>
    <row r="114" spans="1:8" ht="15.75">
      <c r="A114" s="695"/>
      <c r="B114" s="707"/>
      <c r="C114" s="707"/>
      <c r="D114" s="707"/>
      <c r="E114" s="707"/>
      <c r="F114" s="707"/>
      <c r="G114" s="80"/>
      <c r="H114" s="80"/>
    </row>
    <row r="115" spans="1:8" ht="15.75">
      <c r="A115" s="695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6"/>
      <c r="B116" s="709" t="str">
        <f>Начална!B17</f>
        <v>Виктория Миткова</v>
      </c>
      <c r="C116" s="705"/>
      <c r="D116" s="705"/>
      <c r="E116" s="705"/>
      <c r="F116" s="705"/>
      <c r="G116" s="696"/>
      <c r="H116" s="696"/>
    </row>
    <row r="117" spans="1:8" ht="15.75" customHeight="1">
      <c r="A117" s="696"/>
      <c r="B117" s="705"/>
      <c r="C117" s="705"/>
      <c r="D117" s="705"/>
      <c r="E117" s="705"/>
      <c r="F117" s="705"/>
      <c r="G117" s="696"/>
      <c r="H117" s="696"/>
    </row>
    <row r="118" spans="1:8" ht="15.75" customHeight="1">
      <c r="A118" s="696"/>
      <c r="B118" s="705"/>
      <c r="C118" s="705"/>
      <c r="D118" s="705"/>
      <c r="E118" s="705"/>
      <c r="F118" s="705"/>
      <c r="G118" s="696"/>
      <c r="H118" s="696"/>
    </row>
    <row r="119" spans="1:8" ht="15.75" customHeight="1">
      <c r="A119" s="696"/>
      <c r="B119" s="705"/>
      <c r="C119" s="705"/>
      <c r="D119" s="705"/>
      <c r="E119" s="705"/>
      <c r="F119" s="705"/>
      <c r="G119" s="696"/>
      <c r="H119" s="696"/>
    </row>
    <row r="120" spans="1:8" ht="15.75">
      <c r="A120" s="696"/>
      <c r="B120" s="705"/>
      <c r="C120" s="705"/>
      <c r="D120" s="705"/>
      <c r="E120" s="705"/>
      <c r="F120" s="705"/>
      <c r="G120" s="696"/>
      <c r="H120" s="696"/>
    </row>
    <row r="121" spans="1:8" ht="15.75">
      <c r="A121" s="696"/>
      <c r="B121" s="705"/>
      <c r="C121" s="705"/>
      <c r="D121" s="705"/>
      <c r="E121" s="705"/>
      <c r="F121" s="705"/>
      <c r="G121" s="696"/>
      <c r="H121" s="696"/>
    </row>
    <row r="122" spans="1:8" ht="15.75">
      <c r="A122" s="696"/>
      <c r="B122" s="705"/>
      <c r="C122" s="705"/>
      <c r="D122" s="705"/>
      <c r="E122" s="705"/>
      <c r="F122" s="705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47" sqref="C4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6">
        <f>pdeReportingDate</f>
        <v>42762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4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5" t="s">
        <v>8</v>
      </c>
      <c r="B33" s="707" t="str">
        <f>authorName</f>
        <v>Гергана Калева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5"/>
      <c r="B34" s="751"/>
      <c r="C34" s="751"/>
      <c r="D34" s="751"/>
      <c r="E34" s="751"/>
      <c r="F34" s="751"/>
      <c r="G34" s="751"/>
      <c r="H34" s="751"/>
      <c r="I34" s="751"/>
    </row>
    <row r="35" spans="1:9" s="116" customFormat="1" ht="15.75">
      <c r="A35" s="695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696"/>
      <c r="B36" s="709" t="str">
        <f>Начална!B17</f>
        <v>Виктория Миткова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6"/>
      <c r="B37" s="705"/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6"/>
      <c r="B38" s="705"/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6"/>
      <c r="B39" s="705"/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6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6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6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2017-01-30T13:11:47Z</cp:lastPrinted>
  <dcterms:created xsi:type="dcterms:W3CDTF">2006-09-16T00:00:00Z</dcterms:created>
  <dcterms:modified xsi:type="dcterms:W3CDTF">2017-01-30T13:26:27Z</dcterms:modified>
  <cp:category/>
  <cp:version/>
  <cp:contentType/>
  <cp:contentStatus/>
</cp:coreProperties>
</file>