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3515" windowHeight="12630" tabRatio="755" activeTab="5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<sst xmlns="http://schemas.openxmlformats.org/spreadsheetml/2006/main" count="1068" uniqueCount="877">
  <si>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</si>
  <si>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</si>
  <si>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</si>
  <si>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</si>
  <si>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</si>
  <si>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</si>
  <si>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</si>
  <si>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</si>
  <si>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</si>
  <si>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</si>
  <si>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</si>
  <si>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</si>
  <si>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</si>
  <si>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</si>
  <si>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</si>
  <si>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</si>
  <si>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</si>
  <si>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</si>
  <si>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</si>
  <si>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</si>
  <si>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</si>
  <si>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</si>
  <si>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</si>
  <si>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</si>
  <si>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</si>
  <si>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</si>
  <si>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</si>
  <si>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</si>
  <si>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</si>
  <si>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</si>
  <si>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</si>
  <si>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</si>
  <si>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</si>
  <si>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</si>
  <si>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</si>
  <si>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</si>
  <si>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</si>
  <si>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</si>
  <si>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</si>
  <si>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</si>
  <si>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</si>
  <si>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</si>
  <si>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</si>
  <si>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</si>
  <si>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</si>
  <si>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</si>
  <si>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</si>
  <si>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</si>
  <si>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</si>
  <si>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</si>
  <si>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</si>
  <si>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</si>
  <si>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</si>
  <si>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</si>
  <si>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</si>
  <si>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</si>
  <si>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</si>
  <si>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</si>
  <si>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</si>
  <si>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</si>
  <si>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</si>
  <si>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</si>
  <si>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</si>
  <si>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</si>
  <si>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</si>
  <si>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</si>
  <si>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</si>
  <si>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</si>
  <si>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</si>
  <si>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</si>
  <si>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</si>
  <si>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</si>
  <si>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</si>
  <si>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</si>
  <si>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</si>
  <si>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</si>
  <si>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</si>
  <si>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</si>
  <si>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</si>
  <si>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</si>
  <si>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</si>
  <si>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</si>
  <si>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</si>
  <si>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</si>
  <si>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</si>
  <si>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</si>
  <si>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</si>
  <si>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</si>
  <si>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</si>
  <si>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</si>
  <si>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</si>
  <si>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</si>
  <si>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</si>
  <si>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</si>
  <si>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</si>
  <si>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</si>
  <si>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</si>
  <si>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</si>
  <si>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</si>
  <si>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</si>
  <si>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</si>
  <si>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</si>
  <si>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</si>
  <si>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</si>
  <si>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</si>
  <si>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</si>
  <si>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</si>
  <si>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</si>
  <si>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</si>
  <si>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</si>
  <si>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</si>
  <si>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</si>
  <si>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</si>
  <si>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</si>
  <si>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</si>
  <si>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</si>
  <si>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</si>
  <si>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</si>
  <si>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</si>
  <si>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</si>
  <si>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</si>
  <si>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</si>
  <si>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</si>
  <si>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</si>
  <si>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</si>
  <si>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</si>
  <si>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</si>
  <si>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</si>
  <si>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</si>
  <si>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</si>
  <si>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</si>
  <si>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</si>
  <si>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</si>
  <si>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</si>
  <si>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</si>
  <si>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</si>
  <si>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</si>
  <si>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</si>
  <si>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</si>
  <si>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</si>
  <si>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</si>
  <si>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</si>
  <si>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</si>
  <si>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</si>
  <si>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</si>
  <si>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</si>
  <si>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</si>
  <si>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</si>
  <si>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</si>
  <si>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</si>
  <si>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</si>
  <si>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</si>
  <si>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</si>
  <si>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</si>
  <si>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</si>
  <si>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</si>
  <si>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</si>
  <si>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</si>
  <si>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</si>
  <si>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</si>
  <si>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</si>
  <si>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</si>
  <si>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</si>
  <si>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</si>
  <si>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</si>
  <si>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</si>
  <si>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</si>
  <si>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</si>
  <si>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</si>
  <si>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</si>
  <si>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</si>
  <si>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</si>
  <si>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</si>
  <si>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</si>
  <si>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</si>
  <si>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</si>
  <si>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</si>
  <si>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</si>
  <si>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</si>
  <si>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</si>
  <si>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</si>
  <si>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</si>
  <si>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</si>
  <si>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</si>
  <si>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</si>
  <si>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</si>
  <si>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</si>
  <si>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</si>
  <si>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</si>
  <si>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</si>
  <si>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</si>
  <si>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</si>
  <si>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</si>
  <si>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</si>
  <si>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</si>
  <si>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</si>
  <si>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</si>
  <si>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</si>
  <si>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</si>
  <si>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</si>
  <si>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</si>
  <si>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</si>
  <si>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</si>
  <si>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</si>
  <si>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</si>
  <si>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</si>
  <si>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</si>
  <si>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</si>
  <si>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</si>
  <si>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</si>
  <si>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</si>
  <si>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</si>
  <si>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</si>
  <si>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</si>
  <si>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</si>
  <si>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</si>
  <si>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</si>
  <si>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</si>
  <si>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</si>
  <si>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</si>
  <si>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</si>
  <si>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</si>
  <si>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</si>
  <si>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</si>
  <si>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</si>
  <si>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</si>
  <si>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</si>
  <si>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</si>
  <si>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</si>
  <si>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</si>
  <si>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</si>
  <si>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</si>
  <si>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</si>
  <si>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</si>
  <si>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</si>
  <si>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</si>
  <si>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</si>
  <si>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</si>
  <si>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</si>
  <si>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</si>
  <si>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</si>
  <si>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</si>
  <si>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</si>
  <si>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</si>
  <si>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</si>
  <si>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</si>
  <si>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</si>
  <si>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</si>
  <si>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</si>
  <si>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</si>
  <si>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</si>
  <si>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</si>
  <si>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</si>
  <si>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</si>
  <si>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</si>
  <si>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</si>
  <si>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</si>
  <si>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</si>
  <si>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</si>
  <si>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</si>
  <si>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</si>
  <si>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</si>
  <si>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</si>
  <si>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</si>
  <si>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</si>
  <si>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</si>
  <si>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</si>
  <si>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</si>
  <si>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</si>
  <si>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</si>
  <si>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</si>
  <si>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</si>
  <si>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</si>
  <si>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</si>
  <si>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</si>
  <si>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</si>
  <si>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</si>
  <si>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</si>
  <si>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</si>
  <si>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</si>
  <si>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</si>
  <si>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</si>
  <si>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</si>
  <si>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</si>
  <si>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</si>
  <si>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</si>
  <si>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</si>
  <si>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</si>
  <si>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</si>
  <si>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</si>
  <si>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</si>
  <si>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</si>
  <si>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</si>
  <si>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</si>
  <si>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</si>
  <si>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</si>
  <si>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</si>
  <si>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</si>
  <si>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</si>
  <si>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</si>
  <si>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</si>
  <si>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</si>
  <si>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</si>
  <si>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</si>
  <si>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</si>
  <si>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</si>
  <si>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</si>
  <si>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</si>
  <si>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</si>
  <si>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</si>
  <si>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</si>
  <si>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</si>
  <si>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</si>
  <si>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</si>
  <si>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</si>
  <si>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</si>
  <si>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</si>
  <si>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</si>
  <si>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</si>
  <si>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</si>
  <si>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</si>
  <si>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</si>
  <si>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</si>
  <si>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</si>
  <si>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</si>
  <si>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</si>
  <si>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</si>
  <si>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</si>
  <si>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</si>
  <si>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</si>
  <si>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</si>
  <si>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</si>
  <si>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</si>
  <si>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</si>
  <si>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</si>
  <si>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</si>
  <si>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</si>
  <si>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</si>
  <si>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</si>
  <si>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</si>
  <si>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</si>
  <si>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</si>
  <si>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</si>
  <si>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</si>
  <si>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</si>
  <si>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</si>
  <si>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</si>
  <si>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</si>
  <si>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</si>
  <si>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</si>
  <si>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</si>
  <si>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</si>
  <si>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</si>
  <si>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</si>
  <si>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</si>
  <si>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</si>
  <si>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</si>
  <si>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</si>
  <si>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</si>
  <si>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</si>
  <si>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</si>
  <si>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</si>
  <si>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</si>
  <si>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</si>
  <si>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</si>
  <si>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</si>
  <si>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</si>
  <si>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</si>
  <si>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</si>
  <si>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</si>
  <si>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</si>
  <si>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</si>
  <si>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</si>
  <si>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</si>
  <si>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</si>
  <si>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</si>
  <si>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</si>
  <si>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</si>
  <si>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</si>
  <si>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</si>
  <si>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</si>
  <si>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</si>
  <si>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</si>
  <si>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</si>
  <si>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</si>
  <si>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</si>
  <si>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</si>
  <si>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</si>
  <si>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</si>
  <si>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</si>
  <si>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</si>
  <si>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</si>
  <si>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</si>
  <si>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</si>
  <si>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</si>
  <si>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</si>
  <si>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</si>
  <si>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</si>
  <si>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</si>
  <si>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</si>
  <si>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</si>
  <si>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</si>
  <si>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</si>
  <si>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</si>
  <si>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</si>
  <si>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</si>
  <si>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</si>
  <si>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</si>
  <si>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</si>
  <si>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</si>
  <si>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</si>
  <si>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</si>
  <si>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</si>
  <si>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</si>
  <si>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</si>
  <si>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</si>
  <si>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</si>
  <si>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</si>
  <si>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</si>
  <si>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</si>
  <si>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</si>
  <si>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</si>
  <si>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</si>
  <si>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</si>
  <si>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</si>
  <si>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</si>
  <si>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</si>
  <si>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</si>
  <si>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</si>
  <si>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</si>
  <si>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</si>
  <si>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</si>
  <si>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</si>
  <si>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</si>
  <si>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</si>
  <si>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</si>
  <si>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</si>
  <si>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</si>
  <si>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</si>
  <si>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</si>
  <si>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</si>
  <si>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</si>
  <si>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</si>
  <si>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</si>
  <si>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</si>
  <si>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</si>
  <si>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</si>
  <si>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</si>
  <si>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</si>
  <si>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</si>
  <si>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</si>
  <si>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</si>
  <si>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</si>
  <si>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</si>
  <si>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</si>
  <si>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</si>
  <si>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</si>
  <si>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</si>
  <si>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</si>
  <si>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</si>
  <si>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</si>
  <si>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</si>
  <si>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</si>
  <si>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</si>
  <si>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</si>
  <si>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</si>
  <si>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</si>
  <si>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</si>
  <si>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</si>
  <si>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</si>
  <si>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</si>
  <si>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</si>
  <si>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</si>
  <si>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</si>
  <si>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</si>
  <si>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</si>
  <si>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</si>
  <si>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</si>
  <si>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</si>
  <si>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</si>
  <si>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</si>
  <si>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</si>
  <si>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</si>
  <si>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</si>
  <si>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</si>
  <si>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</si>
  <si>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</si>
  <si>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</si>
  <si>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</si>
  <si>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</si>
  <si>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</si>
  <si>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</si>
  <si>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</si>
  <si>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</si>
  <si>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</si>
  <si>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</si>
  <si>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</si>
  <si>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</si>
  <si>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</si>
  <si>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</si>
  <si>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</si>
  <si>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</si>
  <si>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</si>
  <si>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</si>
  <si>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</si>
  <si>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</si>
  <si>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</si>
  <si>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</si>
  <si>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</si>
  <si>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</si>
  <si>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</si>
  <si>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</si>
  <si>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</si>
  <si>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</si>
  <si>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</si>
  <si>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</si>
  <si>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</si>
  <si>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</si>
  <si>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</si>
  <si>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</si>
  <si>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</si>
  <si>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</si>
  <si>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</si>
  <si>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</si>
  <si>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</si>
  <si>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</si>
  <si>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</si>
  <si>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</si>
  <si>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</si>
  <si>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</si>
  <si>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</si>
  <si>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</si>
  <si>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</si>
  <si>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</si>
  <si>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</si>
  <si>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</si>
  <si>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</si>
  <si>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</si>
  <si>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</si>
  <si>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</si>
  <si>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</si>
  <si>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</si>
  <si>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</si>
  <si>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</si>
  <si>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</si>
  <si>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</si>
  <si>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</si>
  <si>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</si>
  <si>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</si>
  <si>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</si>
  <si>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</si>
  <si>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</si>
  <si>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</si>
  <si>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</si>
  <si>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</si>
  <si>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</si>
  <si>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</si>
  <si>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</si>
  <si>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</si>
  <si>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</si>
  <si>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</si>
  <si>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</si>
  <si>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</si>
  <si>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</si>
  <si>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</si>
  <si>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</si>
  <si>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</si>
  <si>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</si>
  <si>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</si>
  <si>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</si>
  <si>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</si>
  <si>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</si>
  <si>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</si>
  <si>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</si>
  <si>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</si>
  <si>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</si>
  <si>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</si>
  <si>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</si>
  <si>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</si>
  <si>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</si>
  <si>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</si>
  <si>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</si>
  <si>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</si>
  <si>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</si>
  <si>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</si>
  <si>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</si>
  <si>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</si>
  <si>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</si>
  <si>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</si>
  <si>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</si>
  <si>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</si>
  <si>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</si>
  <si>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</si>
  <si>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</si>
  <si>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</si>
  <si>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</si>
  <si>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</si>
  <si>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</si>
  <si>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</si>
  <si>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</si>
  <si>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</si>
  <si>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</si>
  <si>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</si>
  <si>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</si>
  <si>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</si>
  <si>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</si>
  <si>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</si>
  <si>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</si>
  <si>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</si>
  <si>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</si>
  <si>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</si>
  <si>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</si>
  <si>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</si>
  <si>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</si>
  <si>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</si>
  <si>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</si>
  <si>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</si>
  <si>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</si>
  <si>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</si>
  <si>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</si>
  <si>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</si>
  <si>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</si>
  <si>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</si>
  <si>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</si>
  <si>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</si>
  <si>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</si>
  <si>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</si>
  <si>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</si>
  <si>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</si>
  <si>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</si>
  <si>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</si>
  <si>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</si>
  <si>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</si>
  <si>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</si>
  <si>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</si>
  <si>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</si>
  <si>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</si>
  <si>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</si>
  <si>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</si>
  <si>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</si>
  <si>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</si>
  <si>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</si>
  <si>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</si>
  <si>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</si>
  <si>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</si>
  <si>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</si>
  <si>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</si>
  <si>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</si>
  <si>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</si>
  <si>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</si>
  <si>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</si>
  <si>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</si>
  <si>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</si>
  <si>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</si>
  <si>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</si>
  <si>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</si>
  <si>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</si>
  <si>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</si>
  <si>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</si>
  <si>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</si>
  <si>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</si>
  <si>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</si>
  <si>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</si>
  <si>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</si>
  <si>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</si>
  <si>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</si>
  <si>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</si>
  <si>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</si>
  <si>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</si>
  <si>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</si>
  <si>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</si>
  <si>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</si>
  <si>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</si>
  <si>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</si>
  <si>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</si>
  <si>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</si>
  <si>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</si>
  <si>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</si>
  <si>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</si>
  <si>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</si>
  <si>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</si>
  <si>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</si>
  <si>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</si>
  <si>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</si>
  <si>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</si>
  <si>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</si>
  <si>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</si>
  <si>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</si>
  <si>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</si>
  <si>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</si>
  <si>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</si>
  <si>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</si>
  <si>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</si>
  <si>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</si>
  <si>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</si>
  <si>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</si>
  <si>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</si>
  <si>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</si>
  <si>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</si>
  <si>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</si>
  <si>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</si>
  <si>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</si>
  <si>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</si>
  <si>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</si>
  <si>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</si>
  <si>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</si>
  <si>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</si>
  <si>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</si>
  <si>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</si>
  <si>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</si>
  <si>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</si>
  <si>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</si>
  <si>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</si>
  <si>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</si>
  <si>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</si>
  <si>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</si>
  <si>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</si>
  <si>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</si>
  <si>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</si>
  <si>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</si>
  <si>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</si>
  <si>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</si>
  <si>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</si>
  <si>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</si>
  <si>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</si>
  <si>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</si>
  <si>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</si>
  <si>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</si>
  <si>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</si>
  <si>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</si>
  <si>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</si>
  <si>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</si>
  <si>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</si>
  <si>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</si>
  <si>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</si>
  <si>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</si>
  <si>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</si>
  <si>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</si>
  <si>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</si>
  <si>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</si>
  <si>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</si>
  <si>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</si>
  <si>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</si>
  <si>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</si>
  <si>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</si>
  <si>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</si>
  <si>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</si>
  <si>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</si>
  <si>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</si>
  <si>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</si>
  <si>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</si>
  <si>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</si>
  <si>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</si>
  <si>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</si>
  <si>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</si>
  <si>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</si>
  <si>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</si>
  <si>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</si>
  <si>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</si>
  <si>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</si>
  <si>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</si>
  <si>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</si>
  <si>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</si>
  <si>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</si>
  <si>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</si>
  <si>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</si>
  <si>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</si>
  <si>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</si>
  <si>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</si>
  <si>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</si>
  <si>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</si>
  <si>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</si>
  <si>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</si>
  <si>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</si>
  <si>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</si>
  <si>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</si>
  <si>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</si>
  <si>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</si>
  <si>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</si>
  <si>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</si>
  <si>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</si>
  <si>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</si>
  <si>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</si>
  <si>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</si>
  <si>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</si>
  <si>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</si>
  <si>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</si>
  <si>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</si>
  <si>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</si>
  <si>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</si>
  <si>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</si>
  <si>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</si>
  <si>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</si>
  <si>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</si>
  <si>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</si>
  <si>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</si>
  <si>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</si>
  <si>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</si>
  <si>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</si>
  <si>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</si>
  <si>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</si>
  <si>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</si>
  <si>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</si>
  <si>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</si>
  <si>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</si>
  <si>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</si>
  <si>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</si>
  <si>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</si>
  <si>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</si>
  <si>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</si>
  <si>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</si>
  <si>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</si>
  <si>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</si>
  <si>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</si>
  <si>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</si>
  <si>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</si>
  <si>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</si>
  <si>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</si>
  <si>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</si>
  <si>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</si>
  <si>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</si>
  <si>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</si>
  <si>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</si>
  <si>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</si>
  <si>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</si>
  <si>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</si>
  <si>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</si>
  <si>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</si>
  <si>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</si>
  <si>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</si>
  <si>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</si>
  <si>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</si>
  <si>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</si>
  <si>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</si>
  <si>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</si>
  <si>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</si>
  <si>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</si>
  <si>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</si>
  <si>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</si>
  <si>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</si>
  <si>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</si>
  <si>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</si>
  <si>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</si>
  <si>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</si>
  <si>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2.  "АЗ МЕДИЯ" ЕООД</t>
  </si>
  <si>
    <t>3. "МЕДИЯ 33" EООД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</si>
  <si>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</si>
  <si>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</si>
  <si>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</si>
  <si>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</si>
  <si>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</si>
  <si>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</si>
  <si>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</si>
  <si>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</si>
  <si>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</si>
  <si>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</si>
  <si>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</si>
  <si>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</si>
  <si>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</si>
  <si>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</si>
  <si>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</si>
  <si>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</si>
  <si>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</si>
  <si>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</si>
  <si>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</si>
  <si>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</si>
  <si>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 </t>
    </r>
    <r>
      <rPr>
        <b/>
        <sz val="9"/>
        <rFont val="Times New Roman"/>
        <family val="1"/>
      </rPr>
      <t>Ръководители</t>
    </r>
  </si>
  <si>
    <t>Ръководители:</t>
  </si>
  <si>
    <t>4. "Инвестор.Имоти.нет" ООД</t>
  </si>
  <si>
    <t>2. " Кий Медия" ООД</t>
  </si>
  <si>
    <t>Вид на отчета: неконсолидиран</t>
  </si>
  <si>
    <t>22.07.2014 г.</t>
  </si>
  <si>
    <t>Дата на съставяне: 22.07.2014 г.</t>
  </si>
  <si>
    <t>Дата на съставяне:    22.07.2014 г.</t>
  </si>
  <si>
    <t>Дата на съставяне:   22.07.2014 г.</t>
  </si>
  <si>
    <t>Ръководители: Антон Филипов и Деница Димитрова чрез Наталия Илиева</t>
  </si>
  <si>
    <t>Антон Филипов и Деница Димитрова чрез Наталия Илиева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</si>
</sst>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59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72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72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74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74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74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74" fontId="14" fillId="0" borderId="10" xfId="63" applyNumberFormat="1" applyFont="1" applyBorder="1" applyAlignment="1" applyProtection="1">
      <alignment horizontal="center" vertical="center"/>
      <protection/>
    </xf>
    <xf numFmtId="174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74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74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74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72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75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72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74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74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74" fontId="12" fillId="0" borderId="0" xfId="64" applyNumberFormat="1" applyFont="1" applyBorder="1" applyProtection="1">
      <alignment/>
      <protection/>
    </xf>
    <xf numFmtId="174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74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74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74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73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175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75" fontId="13" fillId="0" borderId="0" xfId="59" applyNumberFormat="1" applyFont="1" applyBorder="1" applyAlignment="1" applyProtection="1">
      <alignment horizontal="left" vertical="top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75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75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75" fontId="10" fillId="0" borderId="0" xfId="59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="95" zoomScaleNormal="95" zoomScalePageLayoutView="0" workbookViewId="0" topLeftCell="B55">
      <pane ySplit="1" topLeftCell="A69" activePane="bottomLeft" state="split"/>
      <selection pane="topLeft" activeCell="C55" activeCellId="1" sqref="C43:G44 C55"/>
      <selection pane="bottomLeft" activeCell="G86" sqref="G86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4" t="s">
        <v>1</v>
      </c>
      <c r="B3" s="534"/>
      <c r="C3" s="534"/>
      <c r="D3" s="534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4" t="s">
        <v>870</v>
      </c>
      <c r="B4" s="534"/>
      <c r="C4" s="534"/>
      <c r="D4" s="534"/>
      <c r="E4" s="17" t="s">
        <v>4</v>
      </c>
      <c r="F4" s="535" t="s">
        <v>5</v>
      </c>
      <c r="G4" s="535"/>
      <c r="H4" s="16">
        <v>1059</v>
      </c>
    </row>
    <row r="5" spans="1:8" ht="15" customHeight="1">
      <c r="A5" s="534" t="s">
        <v>6</v>
      </c>
      <c r="B5" s="534"/>
      <c r="C5" s="534"/>
      <c r="D5" s="534"/>
      <c r="E5" s="18">
        <v>41820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3" t="s">
        <v>14</v>
      </c>
    </row>
    <row r="8" spans="1:8" ht="14.25">
      <c r="A8" s="25" t="s">
        <v>15</v>
      </c>
      <c r="B8" s="22" t="s">
        <v>16</v>
      </c>
      <c r="C8" s="22">
        <v>1</v>
      </c>
      <c r="D8" s="22">
        <v>2</v>
      </c>
      <c r="E8" s="24" t="s">
        <v>15</v>
      </c>
      <c r="F8" s="22" t="s">
        <v>16</v>
      </c>
      <c r="G8" s="22">
        <v>1</v>
      </c>
      <c r="H8" s="22">
        <v>2</v>
      </c>
    </row>
    <row r="9" spans="1:8" ht="15">
      <c r="A9" s="26" t="s">
        <v>17</v>
      </c>
      <c r="B9" s="27"/>
      <c r="C9" s="28"/>
      <c r="D9" s="29"/>
      <c r="E9" s="30" t="s">
        <v>18</v>
      </c>
      <c r="F9" s="31"/>
      <c r="G9" s="32"/>
      <c r="H9" s="33"/>
    </row>
    <row r="10" spans="1:8" ht="25.5">
      <c r="A10" s="34" t="s">
        <v>19</v>
      </c>
      <c r="B10" s="35"/>
      <c r="C10" s="28"/>
      <c r="D10" s="29"/>
      <c r="E10" s="34" t="s">
        <v>20</v>
      </c>
      <c r="F10" s="36"/>
      <c r="G10" s="37"/>
      <c r="H10" s="38"/>
    </row>
    <row r="11" spans="1:8" ht="15">
      <c r="A11" s="34" t="s">
        <v>21</v>
      </c>
      <c r="B11" s="39" t="s">
        <v>22</v>
      </c>
      <c r="C11" s="40"/>
      <c r="D11" s="40"/>
      <c r="E11" s="34" t="s">
        <v>23</v>
      </c>
      <c r="F11" s="41" t="s">
        <v>24</v>
      </c>
      <c r="G11" s="42">
        <v>1439</v>
      </c>
      <c r="H11" s="42">
        <v>1439</v>
      </c>
    </row>
    <row r="12" spans="1:8" ht="15">
      <c r="A12" s="34" t="s">
        <v>25</v>
      </c>
      <c r="B12" s="39" t="s">
        <v>26</v>
      </c>
      <c r="C12" s="40"/>
      <c r="D12" s="40"/>
      <c r="E12" s="34" t="s">
        <v>27</v>
      </c>
      <c r="F12" s="41" t="s">
        <v>28</v>
      </c>
      <c r="G12" s="43">
        <v>1439</v>
      </c>
      <c r="H12" s="43">
        <v>1439</v>
      </c>
    </row>
    <row r="13" spans="1:8" ht="15">
      <c r="A13" s="34" t="s">
        <v>29</v>
      </c>
      <c r="B13" s="39" t="s">
        <v>30</v>
      </c>
      <c r="C13" s="40"/>
      <c r="D13" s="40"/>
      <c r="E13" s="34" t="s">
        <v>31</v>
      </c>
      <c r="F13" s="41" t="s">
        <v>32</v>
      </c>
      <c r="G13" s="43"/>
      <c r="H13" s="43"/>
    </row>
    <row r="14" spans="1:8" ht="15">
      <c r="A14" s="34" t="s">
        <v>33</v>
      </c>
      <c r="B14" s="39" t="s">
        <v>34</v>
      </c>
      <c r="C14" s="40"/>
      <c r="D14" s="40"/>
      <c r="E14" s="44" t="s">
        <v>35</v>
      </c>
      <c r="F14" s="41" t="s">
        <v>36</v>
      </c>
      <c r="G14" s="45">
        <v>-17</v>
      </c>
      <c r="H14" s="45">
        <v>-17</v>
      </c>
    </row>
    <row r="15" spans="1:8" ht="15">
      <c r="A15" s="34" t="s">
        <v>37</v>
      </c>
      <c r="B15" s="39" t="s">
        <v>38</v>
      </c>
      <c r="C15" s="40"/>
      <c r="D15" s="40">
        <v>28</v>
      </c>
      <c r="E15" s="44" t="s">
        <v>39</v>
      </c>
      <c r="F15" s="41" t="s">
        <v>40</v>
      </c>
      <c r="G15" s="45"/>
      <c r="H15" s="45"/>
    </row>
    <row r="16" spans="1:8" ht="15">
      <c r="A16" s="34" t="s">
        <v>41</v>
      </c>
      <c r="B16" s="46" t="s">
        <v>42</v>
      </c>
      <c r="C16" s="40">
        <v>37</v>
      </c>
      <c r="D16" s="40">
        <v>46</v>
      </c>
      <c r="E16" s="44" t="s">
        <v>43</v>
      </c>
      <c r="F16" s="41" t="s">
        <v>44</v>
      </c>
      <c r="G16" s="45"/>
      <c r="H16" s="45"/>
    </row>
    <row r="17" spans="1:18" ht="25.5">
      <c r="A17" s="34" t="s">
        <v>45</v>
      </c>
      <c r="B17" s="39" t="s">
        <v>46</v>
      </c>
      <c r="C17" s="40"/>
      <c r="D17" s="40"/>
      <c r="E17" s="44" t="s">
        <v>47</v>
      </c>
      <c r="F17" s="47" t="s">
        <v>48</v>
      </c>
      <c r="G17" s="48">
        <f>G11+G14+G15+G16</f>
        <v>1422</v>
      </c>
      <c r="H17" s="48">
        <f>H11+H14+H15+H16</f>
        <v>1422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49</v>
      </c>
      <c r="B18" s="39" t="s">
        <v>50</v>
      </c>
      <c r="C18" s="40">
        <v>16</v>
      </c>
      <c r="D18" s="40">
        <v>27</v>
      </c>
      <c r="E18" s="34" t="s">
        <v>51</v>
      </c>
      <c r="F18" s="50"/>
      <c r="G18" s="51"/>
      <c r="H18" s="52"/>
    </row>
    <row r="19" spans="1:15" ht="15">
      <c r="A19" s="34" t="s">
        <v>52</v>
      </c>
      <c r="B19" s="53" t="s">
        <v>53</v>
      </c>
      <c r="C19" s="54">
        <f>SUM(C11:C18)</f>
        <v>53</v>
      </c>
      <c r="D19" s="54">
        <f>SUM(D11:D18)</f>
        <v>101</v>
      </c>
      <c r="E19" s="34" t="s">
        <v>54</v>
      </c>
      <c r="F19" s="41" t="s">
        <v>55</v>
      </c>
      <c r="G19" s="42">
        <v>3359</v>
      </c>
      <c r="H19" s="42">
        <v>3359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56</v>
      </c>
      <c r="B20" s="53" t="s">
        <v>57</v>
      </c>
      <c r="C20" s="40"/>
      <c r="D20" s="40"/>
      <c r="E20" s="34" t="s">
        <v>58</v>
      </c>
      <c r="F20" s="41" t="s">
        <v>59</v>
      </c>
      <c r="G20" s="55"/>
      <c r="H20" s="55"/>
    </row>
    <row r="21" spans="1:18" ht="15">
      <c r="A21" s="34" t="s">
        <v>60</v>
      </c>
      <c r="B21" s="56" t="s">
        <v>61</v>
      </c>
      <c r="C21" s="40"/>
      <c r="D21" s="40"/>
      <c r="E21" s="57" t="s">
        <v>62</v>
      </c>
      <c r="F21" s="41" t="s">
        <v>63</v>
      </c>
      <c r="G21" s="58">
        <f>SUM(G22:G24)</f>
        <v>1214</v>
      </c>
      <c r="H21" s="58">
        <f>SUM(H22:H24)</f>
        <v>981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64</v>
      </c>
      <c r="B22" s="39"/>
      <c r="C22" s="48"/>
      <c r="D22" s="54"/>
      <c r="E22" s="44" t="s">
        <v>65</v>
      </c>
      <c r="F22" s="41" t="s">
        <v>66</v>
      </c>
      <c r="G22" s="42">
        <v>144</v>
      </c>
      <c r="H22" s="42">
        <v>144</v>
      </c>
    </row>
    <row r="23" spans="1:13" ht="15">
      <c r="A23" s="34" t="s">
        <v>67</v>
      </c>
      <c r="B23" s="39" t="s">
        <v>68</v>
      </c>
      <c r="C23" s="40">
        <v>4900</v>
      </c>
      <c r="D23" s="40">
        <v>4684</v>
      </c>
      <c r="E23" s="60" t="s">
        <v>69</v>
      </c>
      <c r="F23" s="41" t="s">
        <v>70</v>
      </c>
      <c r="G23" s="42"/>
      <c r="H23" s="42"/>
      <c r="M23" s="61"/>
    </row>
    <row r="24" spans="1:8" ht="15">
      <c r="A24" s="34" t="s">
        <v>71</v>
      </c>
      <c r="B24" s="39" t="s">
        <v>72</v>
      </c>
      <c r="C24" s="40">
        <v>205</v>
      </c>
      <c r="D24" s="40">
        <v>244</v>
      </c>
      <c r="E24" s="34" t="s">
        <v>73</v>
      </c>
      <c r="F24" s="41" t="s">
        <v>74</v>
      </c>
      <c r="G24" s="42">
        <f>837+233</f>
        <v>1070</v>
      </c>
      <c r="H24" s="42">
        <v>837</v>
      </c>
    </row>
    <row r="25" spans="1:18" ht="15">
      <c r="A25" s="34" t="s">
        <v>75</v>
      </c>
      <c r="B25" s="39" t="s">
        <v>76</v>
      </c>
      <c r="C25" s="40"/>
      <c r="D25" s="40"/>
      <c r="E25" s="60" t="s">
        <v>77</v>
      </c>
      <c r="F25" s="47" t="s">
        <v>78</v>
      </c>
      <c r="G25" s="48">
        <f>G19+G20+G21</f>
        <v>4573</v>
      </c>
      <c r="H25" s="48">
        <f>H19+H20+H21</f>
        <v>4340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79</v>
      </c>
      <c r="B26" s="39" t="s">
        <v>80</v>
      </c>
      <c r="C26" s="40"/>
      <c r="D26" s="40"/>
      <c r="E26" s="34" t="s">
        <v>81</v>
      </c>
      <c r="F26" s="50"/>
      <c r="G26" s="51"/>
      <c r="H26" s="52"/>
    </row>
    <row r="27" spans="1:18" ht="15">
      <c r="A27" s="34" t="s">
        <v>82</v>
      </c>
      <c r="B27" s="56" t="s">
        <v>83</v>
      </c>
      <c r="C27" s="54">
        <f>SUM(C23:C26)</f>
        <v>5105</v>
      </c>
      <c r="D27" s="54">
        <f>SUM(D23:D26)</f>
        <v>4928</v>
      </c>
      <c r="E27" s="60" t="s">
        <v>84</v>
      </c>
      <c r="F27" s="41" t="s">
        <v>85</v>
      </c>
      <c r="G27" s="48">
        <f>SUM(G28:G30)</f>
        <v>1569</v>
      </c>
      <c r="H27" s="48">
        <f>SUM(H28:H30)</f>
        <v>1569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86</v>
      </c>
      <c r="F28" s="41" t="s">
        <v>87</v>
      </c>
      <c r="G28" s="42">
        <f>1569</f>
        <v>1569</v>
      </c>
      <c r="H28" s="42">
        <v>1569</v>
      </c>
    </row>
    <row r="29" spans="1:13" ht="15">
      <c r="A29" s="34" t="s">
        <v>88</v>
      </c>
      <c r="B29" s="39"/>
      <c r="C29" s="48"/>
      <c r="D29" s="54"/>
      <c r="E29" s="57" t="s">
        <v>89</v>
      </c>
      <c r="F29" s="41" t="s">
        <v>90</v>
      </c>
      <c r="G29" s="45"/>
      <c r="H29" s="45"/>
      <c r="M29" s="61"/>
    </row>
    <row r="30" spans="1:8" ht="15">
      <c r="A30" s="34" t="s">
        <v>91</v>
      </c>
      <c r="B30" s="39" t="s">
        <v>92</v>
      </c>
      <c r="C30" s="40"/>
      <c r="D30" s="40"/>
      <c r="E30" s="34" t="s">
        <v>93</v>
      </c>
      <c r="F30" s="41" t="s">
        <v>94</v>
      </c>
      <c r="G30" s="55"/>
      <c r="H30" s="55"/>
    </row>
    <row r="31" spans="1:13" ht="15">
      <c r="A31" s="34" t="s">
        <v>95</v>
      </c>
      <c r="B31" s="39" t="s">
        <v>96</v>
      </c>
      <c r="C31" s="62"/>
      <c r="D31" s="62"/>
      <c r="E31" s="60" t="s">
        <v>97</v>
      </c>
      <c r="F31" s="41" t="s">
        <v>98</v>
      </c>
      <c r="G31" s="42"/>
      <c r="H31" s="42">
        <v>233</v>
      </c>
      <c r="M31" s="61"/>
    </row>
    <row r="32" spans="1:15" ht="15">
      <c r="A32" s="34" t="s">
        <v>99</v>
      </c>
      <c r="B32" s="56" t="s">
        <v>100</v>
      </c>
      <c r="C32" s="54">
        <f>C30+C31</f>
        <v>0</v>
      </c>
      <c r="D32" s="54">
        <f>D30+D31</f>
        <v>0</v>
      </c>
      <c r="E32" s="44" t="s">
        <v>101</v>
      </c>
      <c r="F32" s="41" t="s">
        <v>102</v>
      </c>
      <c r="G32" s="45">
        <v>-63</v>
      </c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103</v>
      </c>
      <c r="B33" s="46"/>
      <c r="C33" s="48"/>
      <c r="D33" s="54"/>
      <c r="E33" s="60" t="s">
        <v>104</v>
      </c>
      <c r="F33" s="47" t="s">
        <v>105</v>
      </c>
      <c r="G33" s="48">
        <f>G27+G31+G32</f>
        <v>1506</v>
      </c>
      <c r="H33" s="48">
        <f>H27+H31+H32</f>
        <v>1802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106</v>
      </c>
      <c r="B34" s="46" t="s">
        <v>107</v>
      </c>
      <c r="C34" s="54">
        <f>SUM(C35:C38)</f>
        <v>1329</v>
      </c>
      <c r="D34" s="54">
        <f>SUM(D35:D38)</f>
        <v>1329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108</v>
      </c>
      <c r="B35" s="39" t="s">
        <v>109</v>
      </c>
      <c r="C35" s="40">
        <v>1325</v>
      </c>
      <c r="D35" s="40">
        <v>1325</v>
      </c>
      <c r="E35" s="66"/>
      <c r="F35" s="67"/>
      <c r="G35" s="68"/>
      <c r="H35" s="69"/>
    </row>
    <row r="36" spans="1:18" ht="15">
      <c r="A36" s="34" t="s">
        <v>110</v>
      </c>
      <c r="B36" s="39" t="s">
        <v>111</v>
      </c>
      <c r="C36" s="40"/>
      <c r="D36" s="40"/>
      <c r="E36" s="34" t="s">
        <v>112</v>
      </c>
      <c r="F36" s="70" t="s">
        <v>113</v>
      </c>
      <c r="G36" s="48">
        <f>G25+G17+G33</f>
        <v>7501</v>
      </c>
      <c r="H36" s="48">
        <f>H25+H17+H33</f>
        <v>7564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114</v>
      </c>
      <c r="B37" s="39" t="s">
        <v>115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116</v>
      </c>
      <c r="B38" s="39" t="s">
        <v>117</v>
      </c>
      <c r="C38" s="40">
        <v>4</v>
      </c>
      <c r="D38" s="40">
        <v>4</v>
      </c>
      <c r="E38" s="72"/>
      <c r="F38" s="67"/>
      <c r="G38" s="68"/>
      <c r="H38" s="69"/>
    </row>
    <row r="39" spans="1:15" ht="15">
      <c r="A39" s="34" t="s">
        <v>118</v>
      </c>
      <c r="B39" s="73" t="s">
        <v>119</v>
      </c>
      <c r="C39" s="74">
        <f>C40+C41+C43</f>
        <v>0</v>
      </c>
      <c r="D39" s="74">
        <f>D40+D41+D43</f>
        <v>0</v>
      </c>
      <c r="E39" s="75" t="s">
        <v>120</v>
      </c>
      <c r="F39" s="70" t="s">
        <v>121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122</v>
      </c>
      <c r="B40" s="73" t="s">
        <v>123</v>
      </c>
      <c r="C40" s="40"/>
      <c r="D40" s="40"/>
      <c r="E40" s="44"/>
      <c r="F40" s="71"/>
      <c r="G40" s="64"/>
      <c r="H40" s="65"/>
    </row>
    <row r="41" spans="1:8" ht="15">
      <c r="A41" s="34" t="s">
        <v>124</v>
      </c>
      <c r="B41" s="73" t="s">
        <v>125</v>
      </c>
      <c r="C41" s="40"/>
      <c r="D41" s="40"/>
      <c r="E41" s="75" t="s">
        <v>126</v>
      </c>
      <c r="F41" s="76"/>
      <c r="G41" s="77"/>
      <c r="H41" s="78"/>
    </row>
    <row r="42" spans="1:8" ht="15">
      <c r="A42" s="34" t="s">
        <v>127</v>
      </c>
      <c r="B42" s="73" t="s">
        <v>128</v>
      </c>
      <c r="C42" s="79"/>
      <c r="D42" s="79"/>
      <c r="E42" s="34" t="s">
        <v>129</v>
      </c>
      <c r="F42" s="67"/>
      <c r="G42" s="68"/>
      <c r="H42" s="69"/>
    </row>
    <row r="43" spans="1:13" ht="25.5">
      <c r="A43" s="34" t="s">
        <v>130</v>
      </c>
      <c r="B43" s="73" t="s">
        <v>131</v>
      </c>
      <c r="C43" s="40"/>
      <c r="D43" s="40"/>
      <c r="E43" s="44" t="s">
        <v>132</v>
      </c>
      <c r="F43" s="41" t="s">
        <v>133</v>
      </c>
      <c r="G43" s="42"/>
      <c r="H43" s="42"/>
      <c r="M43" s="61"/>
    </row>
    <row r="44" spans="1:8" ht="15">
      <c r="A44" s="34" t="s">
        <v>134</v>
      </c>
      <c r="B44" s="73" t="s">
        <v>135</v>
      </c>
      <c r="C44" s="40"/>
      <c r="D44" s="40"/>
      <c r="E44" s="80" t="s">
        <v>136</v>
      </c>
      <c r="F44" s="41" t="s">
        <v>137</v>
      </c>
      <c r="G44" s="42"/>
      <c r="H44" s="42"/>
    </row>
    <row r="45" spans="1:15" ht="15">
      <c r="A45" s="34" t="s">
        <v>138</v>
      </c>
      <c r="B45" s="53" t="s">
        <v>139</v>
      </c>
      <c r="C45" s="54">
        <f>C34+C39+C44</f>
        <v>1329</v>
      </c>
      <c r="D45" s="54">
        <f>D34+D39+D44</f>
        <v>1329</v>
      </c>
      <c r="E45" s="57" t="s">
        <v>140</v>
      </c>
      <c r="F45" s="41" t="s">
        <v>141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142</v>
      </c>
      <c r="B46" s="39"/>
      <c r="C46" s="48"/>
      <c r="D46" s="54"/>
      <c r="E46" s="34" t="s">
        <v>143</v>
      </c>
      <c r="F46" s="41" t="s">
        <v>144</v>
      </c>
      <c r="G46" s="42"/>
      <c r="H46" s="42"/>
    </row>
    <row r="47" spans="1:13" ht="15">
      <c r="A47" s="34" t="s">
        <v>145</v>
      </c>
      <c r="B47" s="39" t="s">
        <v>146</v>
      </c>
      <c r="C47" s="40"/>
      <c r="D47" s="40"/>
      <c r="E47" s="57" t="s">
        <v>147</v>
      </c>
      <c r="F47" s="41" t="s">
        <v>148</v>
      </c>
      <c r="G47" s="42"/>
      <c r="H47" s="42"/>
      <c r="M47" s="61"/>
    </row>
    <row r="48" spans="1:8" ht="15">
      <c r="A48" s="34" t="s">
        <v>149</v>
      </c>
      <c r="B48" s="46" t="s">
        <v>150</v>
      </c>
      <c r="C48" s="40"/>
      <c r="D48" s="40"/>
      <c r="E48" s="34" t="s">
        <v>151</v>
      </c>
      <c r="F48" s="41" t="s">
        <v>152</v>
      </c>
      <c r="G48" s="42"/>
      <c r="H48" s="42"/>
    </row>
    <row r="49" spans="1:18" ht="15">
      <c r="A49" s="34" t="s">
        <v>153</v>
      </c>
      <c r="B49" s="39" t="s">
        <v>154</v>
      </c>
      <c r="C49" s="40"/>
      <c r="D49" s="40"/>
      <c r="E49" s="57" t="s">
        <v>52</v>
      </c>
      <c r="F49" s="47" t="s">
        <v>155</v>
      </c>
      <c r="G49" s="48">
        <f>SUM(G43:G48)</f>
        <v>0</v>
      </c>
      <c r="H49" s="48">
        <f>SUM(H43:H48)</f>
        <v>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79</v>
      </c>
      <c r="B50" s="39" t="s">
        <v>156</v>
      </c>
      <c r="C50" s="40"/>
      <c r="D50" s="40"/>
      <c r="E50" s="34"/>
      <c r="F50" s="41"/>
      <c r="G50" s="48"/>
      <c r="H50" s="48"/>
    </row>
    <row r="51" spans="1:15" ht="27">
      <c r="A51" s="34" t="s">
        <v>157</v>
      </c>
      <c r="B51" s="53" t="s">
        <v>158</v>
      </c>
      <c r="C51" s="54">
        <f>SUM(C47:C50)</f>
        <v>0</v>
      </c>
      <c r="D51" s="54">
        <f>SUM(D47:D50)</f>
        <v>0</v>
      </c>
      <c r="E51" s="57" t="s">
        <v>159</v>
      </c>
      <c r="F51" s="47" t="s">
        <v>160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161</v>
      </c>
      <c r="B52" s="53"/>
      <c r="C52" s="48"/>
      <c r="D52" s="54"/>
      <c r="E52" s="34" t="s">
        <v>162</v>
      </c>
      <c r="F52" s="47" t="s">
        <v>163</v>
      </c>
      <c r="G52" s="42"/>
      <c r="H52" s="42"/>
    </row>
    <row r="53" spans="1:8" ht="15">
      <c r="A53" s="34" t="s">
        <v>164</v>
      </c>
      <c r="B53" s="53" t="s">
        <v>165</v>
      </c>
      <c r="C53" s="40"/>
      <c r="D53" s="40"/>
      <c r="E53" s="34" t="s">
        <v>166</v>
      </c>
      <c r="F53" s="47" t="s">
        <v>167</v>
      </c>
      <c r="G53" s="42">
        <v>11</v>
      </c>
      <c r="H53" s="42">
        <v>11</v>
      </c>
    </row>
    <row r="54" spans="1:8" ht="27">
      <c r="A54" s="34" t="s">
        <v>168</v>
      </c>
      <c r="B54" s="53" t="s">
        <v>169</v>
      </c>
      <c r="C54" s="40">
        <v>9</v>
      </c>
      <c r="D54" s="40">
        <v>9</v>
      </c>
      <c r="E54" s="34" t="s">
        <v>170</v>
      </c>
      <c r="F54" s="47" t="s">
        <v>171</v>
      </c>
      <c r="G54" s="42"/>
      <c r="H54" s="42"/>
    </row>
    <row r="55" spans="1:18" ht="25.5">
      <c r="A55" s="81" t="s">
        <v>172</v>
      </c>
      <c r="B55" s="82" t="s">
        <v>173</v>
      </c>
      <c r="C55" s="54">
        <f>C19+C20+C21+C27+C32+C45+C51+C53+C54</f>
        <v>6496</v>
      </c>
      <c r="D55" s="54">
        <f>D19+D20+D21+D27+D32+D45+D51+D53+D54</f>
        <v>6367</v>
      </c>
      <c r="E55" s="34" t="s">
        <v>174</v>
      </c>
      <c r="F55" s="70" t="s">
        <v>175</v>
      </c>
      <c r="G55" s="48">
        <f>G49+G51+G52+G53+G54</f>
        <v>11</v>
      </c>
      <c r="H55" s="48">
        <f>H49+H51+H52+H53+H54</f>
        <v>11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176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177</v>
      </c>
      <c r="B57" s="39"/>
      <c r="C57" s="48"/>
      <c r="D57" s="54"/>
      <c r="E57" s="83" t="s">
        <v>178</v>
      </c>
      <c r="F57" s="84"/>
      <c r="G57" s="48"/>
      <c r="H57" s="48"/>
      <c r="M57" s="61"/>
    </row>
    <row r="58" spans="1:8" ht="15">
      <c r="A58" s="34" t="s">
        <v>179</v>
      </c>
      <c r="B58" s="39" t="s">
        <v>180</v>
      </c>
      <c r="C58" s="40"/>
      <c r="D58" s="40"/>
      <c r="E58" s="34" t="s">
        <v>129</v>
      </c>
      <c r="F58" s="85"/>
      <c r="G58" s="48"/>
      <c r="H58" s="48"/>
    </row>
    <row r="59" spans="1:13" ht="25.5">
      <c r="A59" s="34" t="s">
        <v>181</v>
      </c>
      <c r="B59" s="39" t="s">
        <v>182</v>
      </c>
      <c r="C59" s="40"/>
      <c r="D59" s="40"/>
      <c r="E59" s="57" t="s">
        <v>183</v>
      </c>
      <c r="F59" s="41" t="s">
        <v>184</v>
      </c>
      <c r="G59" s="42"/>
      <c r="H59" s="42"/>
      <c r="M59" s="61"/>
    </row>
    <row r="60" spans="1:8" ht="15">
      <c r="A60" s="34" t="s">
        <v>185</v>
      </c>
      <c r="B60" s="39" t="s">
        <v>186</v>
      </c>
      <c r="C60" s="40"/>
      <c r="D60" s="40"/>
      <c r="E60" s="34" t="s">
        <v>187</v>
      </c>
      <c r="F60" s="41" t="s">
        <v>188</v>
      </c>
      <c r="G60" s="42"/>
      <c r="H60" s="42">
        <v>17</v>
      </c>
    </row>
    <row r="61" spans="1:18" ht="15">
      <c r="A61" s="34" t="s">
        <v>189</v>
      </c>
      <c r="B61" s="46" t="s">
        <v>190</v>
      </c>
      <c r="C61" s="40"/>
      <c r="D61" s="40"/>
      <c r="E61" s="44" t="s">
        <v>191</v>
      </c>
      <c r="F61" s="85" t="s">
        <v>192</v>
      </c>
      <c r="G61" s="48">
        <f>SUM(G62:G68)</f>
        <v>393</v>
      </c>
      <c r="H61" s="48">
        <f>SUM(H62:H68)</f>
        <v>406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193</v>
      </c>
      <c r="B62" s="46" t="s">
        <v>194</v>
      </c>
      <c r="C62" s="40"/>
      <c r="D62" s="40"/>
      <c r="E62" s="44" t="s">
        <v>195</v>
      </c>
      <c r="F62" s="41" t="s">
        <v>196</v>
      </c>
      <c r="G62" s="42">
        <v>65</v>
      </c>
      <c r="H62" s="42">
        <v>69</v>
      </c>
    </row>
    <row r="63" spans="1:13" ht="15">
      <c r="A63" s="34" t="s">
        <v>197</v>
      </c>
      <c r="B63" s="39" t="s">
        <v>198</v>
      </c>
      <c r="C63" s="40"/>
      <c r="D63" s="40"/>
      <c r="E63" s="34" t="s">
        <v>199</v>
      </c>
      <c r="F63" s="41" t="s">
        <v>200</v>
      </c>
      <c r="G63" s="42"/>
      <c r="H63" s="42"/>
      <c r="M63" s="61"/>
    </row>
    <row r="64" spans="1:15" ht="15">
      <c r="A64" s="34" t="s">
        <v>52</v>
      </c>
      <c r="B64" s="53" t="s">
        <v>201</v>
      </c>
      <c r="C64" s="54">
        <f>SUM(C58:C63)</f>
        <v>0</v>
      </c>
      <c r="D64" s="54">
        <f>SUM(D58:D63)</f>
        <v>0</v>
      </c>
      <c r="E64" s="34" t="s">
        <v>202</v>
      </c>
      <c r="F64" s="41" t="s">
        <v>203</v>
      </c>
      <c r="G64" s="42">
        <v>74</v>
      </c>
      <c r="H64" s="42">
        <v>109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204</v>
      </c>
      <c r="F65" s="41" t="s">
        <v>205</v>
      </c>
      <c r="G65" s="42">
        <v>28</v>
      </c>
      <c r="H65" s="42">
        <v>25</v>
      </c>
    </row>
    <row r="66" spans="1:8" ht="15">
      <c r="A66" s="34" t="s">
        <v>206</v>
      </c>
      <c r="B66" s="39"/>
      <c r="C66" s="48"/>
      <c r="D66" s="54"/>
      <c r="E66" s="34" t="s">
        <v>207</v>
      </c>
      <c r="F66" s="41" t="s">
        <v>208</v>
      </c>
      <c r="G66" s="42">
        <v>150</v>
      </c>
      <c r="H66" s="42">
        <v>135</v>
      </c>
    </row>
    <row r="67" spans="1:8" ht="15">
      <c r="A67" s="34" t="s">
        <v>209</v>
      </c>
      <c r="B67" s="39" t="s">
        <v>210</v>
      </c>
      <c r="C67" s="40">
        <v>154</v>
      </c>
      <c r="D67" s="40">
        <v>63</v>
      </c>
      <c r="E67" s="34" t="s">
        <v>211</v>
      </c>
      <c r="F67" s="41" t="s">
        <v>212</v>
      </c>
      <c r="G67" s="42">
        <v>35</v>
      </c>
      <c r="H67" s="42">
        <v>34</v>
      </c>
    </row>
    <row r="68" spans="1:8" ht="15">
      <c r="A68" s="34" t="s">
        <v>213</v>
      </c>
      <c r="B68" s="39" t="s">
        <v>214</v>
      </c>
      <c r="C68" s="40">
        <v>445</v>
      </c>
      <c r="D68" s="40">
        <v>593</v>
      </c>
      <c r="E68" s="34" t="s">
        <v>215</v>
      </c>
      <c r="F68" s="41" t="s">
        <v>216</v>
      </c>
      <c r="G68" s="42">
        <v>41</v>
      </c>
      <c r="H68" s="42">
        <v>34</v>
      </c>
    </row>
    <row r="69" spans="1:8" ht="15">
      <c r="A69" s="34" t="s">
        <v>217</v>
      </c>
      <c r="B69" s="39" t="s">
        <v>218</v>
      </c>
      <c r="C69" s="40">
        <v>4</v>
      </c>
      <c r="D69" s="40">
        <v>7</v>
      </c>
      <c r="E69" s="57" t="s">
        <v>79</v>
      </c>
      <c r="F69" s="41" t="s">
        <v>219</v>
      </c>
      <c r="G69" s="42">
        <v>19</v>
      </c>
      <c r="H69" s="42">
        <v>30</v>
      </c>
    </row>
    <row r="70" spans="1:8" ht="25.5">
      <c r="A70" s="34" t="s">
        <v>220</v>
      </c>
      <c r="B70" s="39" t="s">
        <v>221</v>
      </c>
      <c r="C70" s="40"/>
      <c r="D70" s="40"/>
      <c r="E70" s="34" t="s">
        <v>222</v>
      </c>
      <c r="F70" s="41" t="s">
        <v>223</v>
      </c>
      <c r="G70" s="42"/>
      <c r="H70" s="42"/>
    </row>
    <row r="71" spans="1:18" ht="15">
      <c r="A71" s="34" t="s">
        <v>224</v>
      </c>
      <c r="B71" s="39" t="s">
        <v>225</v>
      </c>
      <c r="C71" s="40">
        <v>14</v>
      </c>
      <c r="D71" s="40">
        <v>14</v>
      </c>
      <c r="E71" s="60" t="s">
        <v>47</v>
      </c>
      <c r="F71" s="86" t="s">
        <v>226</v>
      </c>
      <c r="G71" s="87">
        <f>G59+G60+G61+G69+G70</f>
        <v>412</v>
      </c>
      <c r="H71" s="87">
        <f>H59+H60+H61+H69+H70</f>
        <v>453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227</v>
      </c>
      <c r="B72" s="39" t="s">
        <v>228</v>
      </c>
      <c r="C72" s="40">
        <v>3</v>
      </c>
      <c r="D72" s="40"/>
      <c r="E72" s="44"/>
      <c r="F72" s="88"/>
      <c r="G72" s="89"/>
      <c r="H72" s="90"/>
    </row>
    <row r="73" spans="1:8" ht="15">
      <c r="A73" s="34" t="s">
        <v>229</v>
      </c>
      <c r="B73" s="39" t="s">
        <v>230</v>
      </c>
      <c r="C73" s="40"/>
      <c r="D73" s="40"/>
      <c r="E73" s="91"/>
      <c r="F73" s="92"/>
      <c r="G73" s="93"/>
      <c r="H73" s="94"/>
    </row>
    <row r="74" spans="1:8" ht="27">
      <c r="A74" s="34" t="s">
        <v>231</v>
      </c>
      <c r="B74" s="39" t="s">
        <v>232</v>
      </c>
      <c r="C74" s="40">
        <v>77</v>
      </c>
      <c r="D74" s="40">
        <v>88</v>
      </c>
      <c r="E74" s="34" t="s">
        <v>233</v>
      </c>
      <c r="F74" s="95" t="s">
        <v>234</v>
      </c>
      <c r="G74" s="42"/>
      <c r="H74" s="42"/>
    </row>
    <row r="75" spans="1:15" ht="15">
      <c r="A75" s="34" t="s">
        <v>77</v>
      </c>
      <c r="B75" s="53" t="s">
        <v>235</v>
      </c>
      <c r="C75" s="54">
        <f>SUM(C67:C74)</f>
        <v>697</v>
      </c>
      <c r="D75" s="54">
        <f>SUM(D67:D74)</f>
        <v>765</v>
      </c>
      <c r="E75" s="57" t="s">
        <v>162</v>
      </c>
      <c r="F75" s="47" t="s">
        <v>236</v>
      </c>
      <c r="G75" s="42">
        <v>121</v>
      </c>
      <c r="H75" s="42">
        <v>64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237</v>
      </c>
      <c r="F76" s="47" t="s">
        <v>238</v>
      </c>
      <c r="G76" s="42">
        <v>70</v>
      </c>
      <c r="H76" s="42">
        <v>84</v>
      </c>
    </row>
    <row r="77" spans="1:13" ht="15">
      <c r="A77" s="34" t="s">
        <v>239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240</v>
      </c>
      <c r="B78" s="39" t="s">
        <v>241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242</v>
      </c>
      <c r="B79" s="39" t="s">
        <v>243</v>
      </c>
      <c r="C79" s="40"/>
      <c r="D79" s="40"/>
      <c r="E79" s="57" t="s">
        <v>244</v>
      </c>
      <c r="F79" s="70" t="s">
        <v>245</v>
      </c>
      <c r="G79" s="98">
        <f>G71+G74+G75+G76</f>
        <v>603</v>
      </c>
      <c r="H79" s="98">
        <f>H71+H74+H75+H76</f>
        <v>601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246</v>
      </c>
      <c r="B80" s="39" t="s">
        <v>247</v>
      </c>
      <c r="C80" s="40"/>
      <c r="D80" s="40"/>
      <c r="E80" s="34"/>
      <c r="F80" s="99"/>
      <c r="G80" s="100"/>
      <c r="H80" s="100"/>
    </row>
    <row r="81" spans="1:8" ht="15">
      <c r="A81" s="34" t="s">
        <v>248</v>
      </c>
      <c r="B81" s="39" t="s">
        <v>249</v>
      </c>
      <c r="C81" s="40"/>
      <c r="D81" s="40"/>
      <c r="E81" s="91"/>
      <c r="F81" s="100"/>
      <c r="G81" s="100"/>
      <c r="H81" s="100"/>
    </row>
    <row r="82" spans="1:8" ht="15">
      <c r="A82" s="34" t="s">
        <v>250</v>
      </c>
      <c r="B82" s="39" t="s">
        <v>251</v>
      </c>
      <c r="C82" s="40"/>
      <c r="D82" s="40"/>
      <c r="E82" s="72"/>
      <c r="F82" s="100"/>
      <c r="G82" s="100"/>
      <c r="H82" s="100"/>
    </row>
    <row r="83" spans="1:8" ht="15">
      <c r="A83" s="34" t="s">
        <v>134</v>
      </c>
      <c r="B83" s="39" t="s">
        <v>252</v>
      </c>
      <c r="C83" s="40"/>
      <c r="D83" s="40"/>
      <c r="E83" s="91"/>
      <c r="F83" s="100"/>
      <c r="G83" s="100"/>
      <c r="H83" s="100"/>
    </row>
    <row r="84" spans="1:14" ht="15">
      <c r="A84" s="34" t="s">
        <v>253</v>
      </c>
      <c r="B84" s="53" t="s">
        <v>254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255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256</v>
      </c>
      <c r="B87" s="39" t="s">
        <v>257</v>
      </c>
      <c r="C87" s="40">
        <v>2</v>
      </c>
      <c r="D87" s="40">
        <v>18</v>
      </c>
      <c r="E87" s="91"/>
      <c r="F87" s="100"/>
      <c r="G87" s="100"/>
      <c r="H87" s="100"/>
      <c r="M87" s="61"/>
    </row>
    <row r="88" spans="1:8" ht="15">
      <c r="A88" s="34" t="s">
        <v>258</v>
      </c>
      <c r="B88" s="39" t="s">
        <v>259</v>
      </c>
      <c r="C88" s="40">
        <v>820</v>
      </c>
      <c r="D88" s="40">
        <v>982</v>
      </c>
      <c r="E88" s="72"/>
      <c r="F88" s="100"/>
      <c r="G88" s="100"/>
      <c r="H88" s="100"/>
    </row>
    <row r="89" spans="1:13" ht="15">
      <c r="A89" s="34" t="s">
        <v>260</v>
      </c>
      <c r="B89" s="39" t="s">
        <v>261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262</v>
      </c>
      <c r="B90" s="39" t="s">
        <v>263</v>
      </c>
      <c r="C90" s="40"/>
      <c r="D90" s="40"/>
      <c r="E90" s="72"/>
      <c r="F90" s="100"/>
      <c r="G90" s="100"/>
      <c r="H90" s="100"/>
    </row>
    <row r="91" spans="1:14" ht="15">
      <c r="A91" s="101" t="s">
        <v>264</v>
      </c>
      <c r="B91" s="53" t="s">
        <v>265</v>
      </c>
      <c r="C91" s="54">
        <f>SUM(C87:C90)</f>
        <v>822</v>
      </c>
      <c r="D91" s="54">
        <f>SUM(D87:D90)</f>
        <v>1000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266</v>
      </c>
      <c r="B92" s="53" t="s">
        <v>267</v>
      </c>
      <c r="C92" s="40">
        <v>100</v>
      </c>
      <c r="D92" s="40">
        <v>44</v>
      </c>
      <c r="E92" s="72"/>
      <c r="F92" s="100"/>
      <c r="G92" s="100"/>
      <c r="H92" s="100"/>
    </row>
    <row r="93" spans="1:14" ht="15">
      <c r="A93" s="34" t="s">
        <v>268</v>
      </c>
      <c r="B93" s="102" t="s">
        <v>269</v>
      </c>
      <c r="C93" s="54">
        <f>C64+C75+C84+C91+C92</f>
        <v>1619</v>
      </c>
      <c r="D93" s="54">
        <f>D64+D75+D84+D91+D92</f>
        <v>1809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270</v>
      </c>
      <c r="B94" s="102" t="s">
        <v>271</v>
      </c>
      <c r="C94" s="103">
        <f>C93+C55</f>
        <v>8115</v>
      </c>
      <c r="D94" s="103">
        <f>D93+D55</f>
        <v>8176</v>
      </c>
      <c r="E94" s="104" t="s">
        <v>272</v>
      </c>
      <c r="F94" s="70" t="s">
        <v>273</v>
      </c>
      <c r="G94" s="48">
        <f>G36+G39+G55+G79</f>
        <v>8115</v>
      </c>
      <c r="H94" s="48">
        <f>H36+H39+H55+H79</f>
        <v>8176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274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872</v>
      </c>
      <c r="B98" s="112"/>
      <c r="C98" s="533" t="s">
        <v>275</v>
      </c>
      <c r="D98" s="533"/>
      <c r="E98" s="533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3" t="s">
        <v>875</v>
      </c>
      <c r="D100" s="533"/>
      <c r="E100" s="533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5" zoomScaleNormal="95" zoomScalePageLayoutView="0" workbookViewId="0" topLeftCell="A1">
      <pane ySplit="1" topLeftCell="A4" activePane="bottomLeft" state="split"/>
      <selection pane="topLeft" activeCell="C43" sqref="C43:G44"/>
      <selection pane="bottomLeft" activeCell="G12" sqref="G12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276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277</v>
      </c>
      <c r="B3" s="539" t="str">
        <f>'справка _1_БАЛАНС'!E4</f>
        <v>неконсолидиран</v>
      </c>
      <c r="C3" s="539"/>
      <c r="D3" s="539"/>
      <c r="E3" s="539"/>
      <c r="F3" s="123" t="s">
        <v>5</v>
      </c>
      <c r="G3" s="124"/>
      <c r="H3" s="124">
        <f>'справка _1_БАЛАНС'!H4</f>
        <v>1059</v>
      </c>
    </row>
    <row r="4" spans="1:8" ht="17.25" customHeight="1">
      <c r="A4" s="121" t="s">
        <v>6</v>
      </c>
      <c r="B4" s="541">
        <f>'справка _1_БАЛАНС'!E5</f>
        <v>41820</v>
      </c>
      <c r="C4" s="541"/>
      <c r="D4" s="541"/>
      <c r="E4" s="125"/>
      <c r="F4" s="126"/>
      <c r="G4" s="120"/>
      <c r="H4" s="127" t="s">
        <v>278</v>
      </c>
    </row>
    <row r="5" spans="1:8" ht="24">
      <c r="A5" s="128" t="s">
        <v>279</v>
      </c>
      <c r="B5" s="129" t="s">
        <v>9</v>
      </c>
      <c r="C5" s="128" t="s">
        <v>10</v>
      </c>
      <c r="D5" s="130" t="s">
        <v>14</v>
      </c>
      <c r="E5" s="128" t="s">
        <v>280</v>
      </c>
      <c r="F5" s="129" t="s">
        <v>9</v>
      </c>
      <c r="G5" s="128" t="s">
        <v>10</v>
      </c>
      <c r="H5" s="128" t="s">
        <v>14</v>
      </c>
    </row>
    <row r="6" spans="1:8" ht="12">
      <c r="A6" s="131" t="s">
        <v>15</v>
      </c>
      <c r="B6" s="131" t="s">
        <v>16</v>
      </c>
      <c r="C6" s="131">
        <v>1</v>
      </c>
      <c r="D6" s="131">
        <v>2</v>
      </c>
      <c r="E6" s="131" t="s">
        <v>15</v>
      </c>
      <c r="F6" s="128" t="s">
        <v>16</v>
      </c>
      <c r="G6" s="128">
        <v>1</v>
      </c>
      <c r="H6" s="128">
        <v>2</v>
      </c>
    </row>
    <row r="7" spans="1:8" ht="12">
      <c r="A7" s="132" t="s">
        <v>281</v>
      </c>
      <c r="B7" s="132"/>
      <c r="C7" s="133"/>
      <c r="D7" s="133"/>
      <c r="E7" s="132" t="s">
        <v>282</v>
      </c>
      <c r="F7" s="134"/>
      <c r="G7" s="135"/>
      <c r="H7" s="135"/>
    </row>
    <row r="8" spans="1:8" ht="12">
      <c r="A8" s="136" t="s">
        <v>283</v>
      </c>
      <c r="B8" s="136"/>
      <c r="C8" s="137"/>
      <c r="D8" s="138"/>
      <c r="E8" s="136" t="s">
        <v>284</v>
      </c>
      <c r="F8" s="134"/>
      <c r="G8" s="135"/>
      <c r="H8" s="135"/>
    </row>
    <row r="9" spans="1:8" ht="12">
      <c r="A9" s="139" t="s">
        <v>285</v>
      </c>
      <c r="B9" s="140" t="s">
        <v>286</v>
      </c>
      <c r="C9" s="141">
        <v>12</v>
      </c>
      <c r="D9" s="141">
        <v>12</v>
      </c>
      <c r="E9" s="139" t="s">
        <v>287</v>
      </c>
      <c r="F9" s="142" t="s">
        <v>288</v>
      </c>
      <c r="G9" s="143"/>
      <c r="H9" s="143"/>
    </row>
    <row r="10" spans="1:8" ht="12">
      <c r="A10" s="139" t="s">
        <v>289</v>
      </c>
      <c r="B10" s="140" t="s">
        <v>290</v>
      </c>
      <c r="C10" s="141">
        <v>635</v>
      </c>
      <c r="D10" s="141">
        <v>790</v>
      </c>
      <c r="E10" s="139" t="s">
        <v>291</v>
      </c>
      <c r="F10" s="142" t="s">
        <v>292</v>
      </c>
      <c r="G10" s="143"/>
      <c r="H10" s="143"/>
    </row>
    <row r="11" spans="1:8" ht="12">
      <c r="A11" s="139" t="s">
        <v>293</v>
      </c>
      <c r="B11" s="140" t="s">
        <v>294</v>
      </c>
      <c r="C11" s="141">
        <v>73</v>
      </c>
      <c r="D11" s="141">
        <v>88</v>
      </c>
      <c r="E11" s="144" t="s">
        <v>295</v>
      </c>
      <c r="F11" s="142" t="s">
        <v>296</v>
      </c>
      <c r="G11" s="143">
        <v>1434</v>
      </c>
      <c r="H11" s="143">
        <v>1635</v>
      </c>
    </row>
    <row r="12" spans="1:8" ht="12">
      <c r="A12" s="139" t="s">
        <v>297</v>
      </c>
      <c r="B12" s="140" t="s">
        <v>298</v>
      </c>
      <c r="C12" s="141">
        <v>673</v>
      </c>
      <c r="D12" s="141">
        <v>616</v>
      </c>
      <c r="E12" s="144" t="s">
        <v>79</v>
      </c>
      <c r="F12" s="142" t="s">
        <v>299</v>
      </c>
      <c r="G12" s="143">
        <v>1</v>
      </c>
      <c r="H12" s="143">
        <v>8</v>
      </c>
    </row>
    <row r="13" spans="1:18" ht="12">
      <c r="A13" s="139" t="s">
        <v>300</v>
      </c>
      <c r="B13" s="140" t="s">
        <v>301</v>
      </c>
      <c r="C13" s="141">
        <v>103</v>
      </c>
      <c r="D13" s="141">
        <v>86</v>
      </c>
      <c r="E13" s="145" t="s">
        <v>52</v>
      </c>
      <c r="F13" s="146" t="s">
        <v>302</v>
      </c>
      <c r="G13" s="135">
        <f>SUM(G9:G12)</f>
        <v>1435</v>
      </c>
      <c r="H13" s="135">
        <f>SUM(H9:H12)</f>
        <v>1643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303</v>
      </c>
      <c r="B14" s="140" t="s">
        <v>304</v>
      </c>
      <c r="C14" s="141"/>
      <c r="D14" s="141"/>
      <c r="E14" s="144"/>
      <c r="F14" s="147"/>
      <c r="G14" s="148"/>
      <c r="H14" s="148"/>
    </row>
    <row r="15" spans="1:8" ht="24">
      <c r="A15" s="139" t="s">
        <v>305</v>
      </c>
      <c r="B15" s="140" t="s">
        <v>306</v>
      </c>
      <c r="C15" s="149"/>
      <c r="D15" s="149"/>
      <c r="E15" s="136" t="s">
        <v>307</v>
      </c>
      <c r="F15" s="150" t="s">
        <v>308</v>
      </c>
      <c r="G15" s="143">
        <v>14</v>
      </c>
      <c r="H15" s="143">
        <v>12</v>
      </c>
    </row>
    <row r="16" spans="1:8" ht="12">
      <c r="A16" s="139" t="s">
        <v>309</v>
      </c>
      <c r="B16" s="140" t="s">
        <v>310</v>
      </c>
      <c r="C16" s="149">
        <v>33</v>
      </c>
      <c r="D16" s="149">
        <v>21</v>
      </c>
      <c r="E16" s="139" t="s">
        <v>311</v>
      </c>
      <c r="F16" s="147" t="s">
        <v>312</v>
      </c>
      <c r="G16" s="151">
        <v>14</v>
      </c>
      <c r="H16" s="151">
        <v>12</v>
      </c>
    </row>
    <row r="17" spans="1:8" ht="12">
      <c r="A17" s="152" t="s">
        <v>313</v>
      </c>
      <c r="B17" s="140" t="s">
        <v>314</v>
      </c>
      <c r="C17" s="153">
        <v>1</v>
      </c>
      <c r="D17" s="153"/>
      <c r="E17" s="136"/>
      <c r="F17" s="134"/>
      <c r="G17" s="148"/>
      <c r="H17" s="148"/>
    </row>
    <row r="18" spans="1:8" ht="12">
      <c r="A18" s="152" t="s">
        <v>315</v>
      </c>
      <c r="B18" s="140" t="s">
        <v>316</v>
      </c>
      <c r="C18" s="153"/>
      <c r="D18" s="153"/>
      <c r="E18" s="136" t="s">
        <v>317</v>
      </c>
      <c r="F18" s="134"/>
      <c r="G18" s="148"/>
      <c r="H18" s="148"/>
    </row>
    <row r="19" spans="1:15" ht="12">
      <c r="A19" s="145" t="s">
        <v>52</v>
      </c>
      <c r="B19" s="154" t="s">
        <v>318</v>
      </c>
      <c r="C19" s="155">
        <f>SUM(C9:C15)+C16</f>
        <v>1529</v>
      </c>
      <c r="D19" s="155">
        <f>SUM(D9:D15)+D16</f>
        <v>1613</v>
      </c>
      <c r="E19" s="134" t="s">
        <v>319</v>
      </c>
      <c r="F19" s="147" t="s">
        <v>320</v>
      </c>
      <c r="G19" s="143">
        <v>20</v>
      </c>
      <c r="H19" s="143">
        <v>15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321</v>
      </c>
      <c r="F20" s="147" t="s">
        <v>322</v>
      </c>
      <c r="G20" s="143"/>
      <c r="H20" s="143"/>
    </row>
    <row r="21" spans="1:8" ht="24">
      <c r="A21" s="136" t="s">
        <v>323</v>
      </c>
      <c r="B21" s="157"/>
      <c r="C21" s="156"/>
      <c r="D21" s="156"/>
      <c r="E21" s="139" t="s">
        <v>324</v>
      </c>
      <c r="F21" s="147" t="s">
        <v>325</v>
      </c>
      <c r="G21" s="143"/>
      <c r="H21" s="143"/>
    </row>
    <row r="22" spans="1:8" ht="24">
      <c r="A22" s="134" t="s">
        <v>326</v>
      </c>
      <c r="B22" s="157" t="s">
        <v>327</v>
      </c>
      <c r="C22" s="141"/>
      <c r="D22" s="141">
        <v>2</v>
      </c>
      <c r="E22" s="134" t="s">
        <v>328</v>
      </c>
      <c r="F22" s="147" t="s">
        <v>329</v>
      </c>
      <c r="G22" s="143"/>
      <c r="H22" s="143"/>
    </row>
    <row r="23" spans="1:8" ht="24">
      <c r="A23" s="139" t="s">
        <v>330</v>
      </c>
      <c r="B23" s="157" t="s">
        <v>331</v>
      </c>
      <c r="C23" s="141"/>
      <c r="D23" s="141"/>
      <c r="E23" s="139" t="s">
        <v>332</v>
      </c>
      <c r="F23" s="147" t="s">
        <v>333</v>
      </c>
      <c r="G23" s="143"/>
      <c r="H23" s="143"/>
    </row>
    <row r="24" spans="1:18" ht="24">
      <c r="A24" s="139" t="s">
        <v>334</v>
      </c>
      <c r="B24" s="157" t="s">
        <v>335</v>
      </c>
      <c r="C24" s="141"/>
      <c r="D24" s="141"/>
      <c r="E24" s="145" t="s">
        <v>104</v>
      </c>
      <c r="F24" s="150" t="s">
        <v>336</v>
      </c>
      <c r="G24" s="135">
        <f>SUM(G19:G23)</f>
        <v>20</v>
      </c>
      <c r="H24" s="135">
        <f>SUM(H19:H23)</f>
        <v>15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79</v>
      </c>
      <c r="B25" s="157" t="s">
        <v>337</v>
      </c>
      <c r="C25" s="141">
        <v>3</v>
      </c>
      <c r="D25" s="141">
        <v>5</v>
      </c>
      <c r="E25" s="152"/>
      <c r="F25" s="134"/>
      <c r="G25" s="148"/>
      <c r="H25" s="148"/>
    </row>
    <row r="26" spans="1:14" ht="12">
      <c r="A26" s="145" t="s">
        <v>77</v>
      </c>
      <c r="B26" s="158" t="s">
        <v>338</v>
      </c>
      <c r="C26" s="155">
        <f>SUM(C22:C25)</f>
        <v>3</v>
      </c>
      <c r="D26" s="155">
        <f>SUM(D22:D25)</f>
        <v>7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339</v>
      </c>
      <c r="B28" s="129" t="s">
        <v>340</v>
      </c>
      <c r="C28" s="138">
        <f>C26+C19</f>
        <v>1532</v>
      </c>
      <c r="D28" s="138">
        <f>D26+D19</f>
        <v>1620</v>
      </c>
      <c r="E28" s="132" t="s">
        <v>341</v>
      </c>
      <c r="F28" s="150" t="s">
        <v>342</v>
      </c>
      <c r="G28" s="135">
        <f>G13+G15+G24</f>
        <v>1469</v>
      </c>
      <c r="H28" s="135">
        <f>H13+H15+H24</f>
        <v>1670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343</v>
      </c>
      <c r="B30" s="129" t="s">
        <v>344</v>
      </c>
      <c r="C30" s="138">
        <f>IF((G28-C28)&gt;0,G28-C28,0)</f>
        <v>0</v>
      </c>
      <c r="D30" s="138">
        <f>IF((H28-D28)&gt;0,H28-D28,0)</f>
        <v>50</v>
      </c>
      <c r="E30" s="132" t="s">
        <v>345</v>
      </c>
      <c r="F30" s="150" t="s">
        <v>346</v>
      </c>
      <c r="G30" s="159">
        <f>IF((C28-G28)&gt;0,C28-G28,0)</f>
        <v>63</v>
      </c>
      <c r="H30" s="159">
        <f>IF((D28-H28)&gt;0,D28-H28,0)</f>
        <v>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347</v>
      </c>
      <c r="B31" s="158" t="s">
        <v>348</v>
      </c>
      <c r="C31" s="141"/>
      <c r="D31" s="141"/>
      <c r="E31" s="136" t="s">
        <v>349</v>
      </c>
      <c r="F31" s="147" t="s">
        <v>350</v>
      </c>
      <c r="G31" s="143"/>
      <c r="H31" s="143"/>
    </row>
    <row r="32" spans="1:8" ht="12">
      <c r="A32" s="136" t="s">
        <v>351</v>
      </c>
      <c r="B32" s="161" t="s">
        <v>352</v>
      </c>
      <c r="C32" s="141"/>
      <c r="D32" s="141"/>
      <c r="E32" s="136" t="s">
        <v>353</v>
      </c>
      <c r="F32" s="147" t="s">
        <v>354</v>
      </c>
      <c r="G32" s="143"/>
      <c r="H32" s="143"/>
    </row>
    <row r="33" spans="1:18" ht="12">
      <c r="A33" s="162" t="s">
        <v>355</v>
      </c>
      <c r="B33" s="158" t="s">
        <v>356</v>
      </c>
      <c r="C33" s="155">
        <f>C28+C31+C32</f>
        <v>1532</v>
      </c>
      <c r="D33" s="155">
        <f>D28+D31+D32</f>
        <v>1620</v>
      </c>
      <c r="E33" s="132" t="s">
        <v>357</v>
      </c>
      <c r="F33" s="150" t="s">
        <v>358</v>
      </c>
      <c r="G33" s="159">
        <f>G32+G31+G28</f>
        <v>1469</v>
      </c>
      <c r="H33" s="159">
        <f>H32+H31+H28</f>
        <v>1670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359</v>
      </c>
      <c r="B34" s="129" t="s">
        <v>360</v>
      </c>
      <c r="C34" s="138">
        <f>IF((G33-C33)&gt;0,G33-C33,0)</f>
        <v>0</v>
      </c>
      <c r="D34" s="138">
        <f>IF((H33-D33)&gt;0,H33-D33,0)</f>
        <v>50</v>
      </c>
      <c r="E34" s="162" t="s">
        <v>361</v>
      </c>
      <c r="F34" s="150" t="s">
        <v>362</v>
      </c>
      <c r="G34" s="135">
        <f>IF((C33-G33)&gt;0,C33-G33,0)</f>
        <v>63</v>
      </c>
      <c r="H34" s="135">
        <f>IF((D33-H33)&gt;0,D33-H33,0)</f>
        <v>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363</v>
      </c>
      <c r="B35" s="158" t="s">
        <v>364</v>
      </c>
      <c r="C35" s="155">
        <f>C36+C37+C38</f>
        <v>0</v>
      </c>
      <c r="D35" s="155">
        <f>D36+D37+D38</f>
        <v>0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365</v>
      </c>
      <c r="B36" s="157" t="s">
        <v>366</v>
      </c>
      <c r="C36" s="141"/>
      <c r="D36" s="141"/>
      <c r="E36" s="163"/>
      <c r="F36" s="134"/>
      <c r="G36" s="148"/>
      <c r="H36" s="148"/>
    </row>
    <row r="37" spans="1:8" ht="24">
      <c r="A37" s="139" t="s">
        <v>367</v>
      </c>
      <c r="B37" s="164" t="s">
        <v>368</v>
      </c>
      <c r="C37" s="165"/>
      <c r="D37" s="165"/>
      <c r="E37" s="163"/>
      <c r="F37" s="147"/>
      <c r="G37" s="148"/>
      <c r="H37" s="148"/>
    </row>
    <row r="38" spans="1:8" ht="12">
      <c r="A38" s="166" t="s">
        <v>369</v>
      </c>
      <c r="B38" s="164" t="s">
        <v>370</v>
      </c>
      <c r="C38" s="167"/>
      <c r="D38" s="167"/>
      <c r="E38" s="163"/>
      <c r="F38" s="147"/>
      <c r="G38" s="148"/>
      <c r="H38" s="148"/>
    </row>
    <row r="39" spans="1:18" ht="24">
      <c r="A39" s="168" t="s">
        <v>371</v>
      </c>
      <c r="B39" s="169" t="s">
        <v>372</v>
      </c>
      <c r="C39" s="170">
        <f>+IF((G33-C33-C35)&gt;0,G33-C33-C35,0)</f>
        <v>0</v>
      </c>
      <c r="D39" s="170">
        <f>+IF((H33-D33-D35)&gt;0,H33-D33-D35,0)</f>
        <v>50</v>
      </c>
      <c r="E39" s="171" t="s">
        <v>373</v>
      </c>
      <c r="F39" s="172" t="s">
        <v>374</v>
      </c>
      <c r="G39" s="173">
        <f>IF(G34&gt;0,IF(C35+G34&lt;0,0,C35+G34),IF(C34-C35&lt;0,C35-C34,0))</f>
        <v>63</v>
      </c>
      <c r="H39" s="173">
        <f>IF(H34&gt;0,IF(D35+H34&lt;0,0,D35+H34),IF(D34-D35&lt;0,D35-D34,0))</f>
        <v>0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375</v>
      </c>
      <c r="B40" s="131" t="s">
        <v>376</v>
      </c>
      <c r="C40" s="174"/>
      <c r="D40" s="174"/>
      <c r="E40" s="132" t="s">
        <v>375</v>
      </c>
      <c r="F40" s="172" t="s">
        <v>377</v>
      </c>
      <c r="G40" s="143"/>
      <c r="H40" s="143"/>
    </row>
    <row r="41" spans="1:18" ht="12">
      <c r="A41" s="132" t="s">
        <v>378</v>
      </c>
      <c r="B41" s="128" t="s">
        <v>379</v>
      </c>
      <c r="C41" s="133">
        <f>IF(G39=0,IF(C39-C40&gt;0,C39-C40+G40,0),IF(G39-G40&lt;0,G40-G39+C39,0))</f>
        <v>0</v>
      </c>
      <c r="D41" s="133">
        <f>IF(H39=0,IF(D39-D40&gt;0,D39-D40+H40,0),IF(H39-H40&lt;0,H40-H39+D39,0))</f>
        <v>50</v>
      </c>
      <c r="E41" s="132" t="s">
        <v>380</v>
      </c>
      <c r="F41" s="175" t="s">
        <v>381</v>
      </c>
      <c r="G41" s="133">
        <f>IF(C39=0,IF(G39-G40&gt;0,G39-G40+C40,0),IF(C39-C40&lt;0,C40-C39+G40,0))</f>
        <v>63</v>
      </c>
      <c r="H41" s="133">
        <f>IF(D39=0,IF(H39-H40&gt;0,H39-H40+D40,0),IF(D39-D40&lt;0,D40-D39+H40,0))</f>
        <v>0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382</v>
      </c>
      <c r="B42" s="128" t="s">
        <v>383</v>
      </c>
      <c r="C42" s="159">
        <f>C33+C35+C39</f>
        <v>1532</v>
      </c>
      <c r="D42" s="159">
        <f>D33+D35+D39</f>
        <v>1670</v>
      </c>
      <c r="E42" s="162" t="s">
        <v>384</v>
      </c>
      <c r="F42" s="169" t="s">
        <v>385</v>
      </c>
      <c r="G42" s="159">
        <f>G39+G33</f>
        <v>1532</v>
      </c>
      <c r="H42" s="159">
        <f>H39+H33</f>
        <v>1670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386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387</v>
      </c>
      <c r="B48" s="183" t="s">
        <v>871</v>
      </c>
      <c r="C48" s="184" t="s">
        <v>388</v>
      </c>
      <c r="D48" s="536" t="s">
        <v>389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867</v>
      </c>
      <c r="D50" s="537" t="s">
        <v>876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115" zoomScaleNormal="115" zoomScalePageLayoutView="0" workbookViewId="0" topLeftCell="A22">
      <pane ySplit="1" topLeftCell="A8" activePane="bottomLeft" state="split"/>
      <selection pane="topLeft" activeCell="D15" activeCellId="1" sqref="C43:G44 D15"/>
      <selection pane="bottomLeft" activeCell="C47" sqref="C47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391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392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277</v>
      </c>
      <c r="B5" s="196" t="str">
        <f>'справка _1_БАЛАНС'!E4</f>
        <v>неконсолидиран</v>
      </c>
      <c r="C5" s="198" t="s">
        <v>5</v>
      </c>
      <c r="D5" s="197">
        <f>'справка _1_БАЛАНС'!H4</f>
        <v>1059</v>
      </c>
    </row>
    <row r="6" spans="1:6" ht="12" customHeight="1">
      <c r="A6" s="199" t="s">
        <v>6</v>
      </c>
      <c r="B6" s="200">
        <f>'справка _1_БАЛАНС'!E5</f>
        <v>41820</v>
      </c>
      <c r="C6" s="201"/>
      <c r="D6" s="202" t="s">
        <v>278</v>
      </c>
      <c r="F6" s="203"/>
    </row>
    <row r="7" spans="1:6" ht="33.75" customHeight="1">
      <c r="A7" s="204" t="s">
        <v>393</v>
      </c>
      <c r="B7" s="204" t="s">
        <v>9</v>
      </c>
      <c r="C7" s="205" t="s">
        <v>10</v>
      </c>
      <c r="D7" s="205" t="s">
        <v>14</v>
      </c>
      <c r="E7" s="206"/>
      <c r="F7" s="206"/>
    </row>
    <row r="8" spans="1:6" ht="12">
      <c r="A8" s="204" t="s">
        <v>15</v>
      </c>
      <c r="B8" s="204" t="s">
        <v>16</v>
      </c>
      <c r="C8" s="207">
        <v>1</v>
      </c>
      <c r="D8" s="207">
        <v>2</v>
      </c>
      <c r="E8" s="206"/>
      <c r="F8" s="206"/>
    </row>
    <row r="9" spans="1:6" ht="12">
      <c r="A9" s="208" t="s">
        <v>394</v>
      </c>
      <c r="B9" s="209"/>
      <c r="C9" s="210"/>
      <c r="D9" s="210"/>
      <c r="E9" s="211"/>
      <c r="F9" s="211"/>
    </row>
    <row r="10" spans="1:6" ht="12">
      <c r="A10" s="212" t="s">
        <v>395</v>
      </c>
      <c r="B10" s="213" t="s">
        <v>396</v>
      </c>
      <c r="C10" s="214">
        <v>1660</v>
      </c>
      <c r="D10" s="214">
        <v>1725</v>
      </c>
      <c r="E10" s="211"/>
      <c r="F10" s="211"/>
    </row>
    <row r="11" spans="1:13" ht="12">
      <c r="A11" s="212" t="s">
        <v>397</v>
      </c>
      <c r="B11" s="213" t="s">
        <v>398</v>
      </c>
      <c r="C11" s="214">
        <v>-617</v>
      </c>
      <c r="D11" s="214">
        <v>-642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399</v>
      </c>
      <c r="B12" s="213" t="s">
        <v>400</v>
      </c>
      <c r="C12" s="214"/>
      <c r="D12" s="214"/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401</v>
      </c>
      <c r="B13" s="213" t="s">
        <v>402</v>
      </c>
      <c r="C13" s="214">
        <v>-725</v>
      </c>
      <c r="D13" s="214">
        <v>-651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403</v>
      </c>
      <c r="B14" s="213" t="s">
        <v>404</v>
      </c>
      <c r="C14" s="214">
        <v>-227</v>
      </c>
      <c r="D14" s="214">
        <v>-232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405</v>
      </c>
      <c r="B15" s="213" t="s">
        <v>406</v>
      </c>
      <c r="C15" s="214">
        <v>-10</v>
      </c>
      <c r="D15" s="214">
        <v>-30</v>
      </c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407</v>
      </c>
      <c r="B16" s="213" t="s">
        <v>408</v>
      </c>
      <c r="C16" s="214">
        <v>17</v>
      </c>
      <c r="D16" s="214">
        <v>15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409</v>
      </c>
      <c r="B17" s="213" t="s">
        <v>410</v>
      </c>
      <c r="C17" s="214"/>
      <c r="D17" s="214">
        <v>-3</v>
      </c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411</v>
      </c>
      <c r="B18" s="218" t="s">
        <v>412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413</v>
      </c>
      <c r="B19" s="213" t="s">
        <v>414</v>
      </c>
      <c r="C19" s="214">
        <v>-6</v>
      </c>
      <c r="D19" s="214">
        <v>-12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415</v>
      </c>
      <c r="B20" s="220" t="s">
        <v>416</v>
      </c>
      <c r="C20" s="210">
        <f>SUM(C10:C19)</f>
        <v>92</v>
      </c>
      <c r="D20" s="210">
        <f>SUM(D10:D19)</f>
        <v>170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417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418</v>
      </c>
      <c r="B22" s="213" t="s">
        <v>419</v>
      </c>
      <c r="C22" s="214">
        <v>-230</v>
      </c>
      <c r="D22" s="214">
        <v>-383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420</v>
      </c>
      <c r="B23" s="213" t="s">
        <v>421</v>
      </c>
      <c r="C23" s="214">
        <v>21</v>
      </c>
      <c r="D23" s="214">
        <v>3</v>
      </c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422</v>
      </c>
      <c r="B24" s="213" t="s">
        <v>423</v>
      </c>
      <c r="C24" s="214">
        <v>-147</v>
      </c>
      <c r="D24" s="214"/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424</v>
      </c>
      <c r="B25" s="213" t="s">
        <v>425</v>
      </c>
      <c r="C25" s="214">
        <v>99</v>
      </c>
      <c r="D25" s="214"/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426</v>
      </c>
      <c r="B26" s="213" t="s">
        <v>427</v>
      </c>
      <c r="C26" s="214">
        <v>1</v>
      </c>
      <c r="D26" s="214"/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428</v>
      </c>
      <c r="B27" s="213" t="s">
        <v>429</v>
      </c>
      <c r="C27" s="214"/>
      <c r="D27" s="214"/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430</v>
      </c>
      <c r="B28" s="213" t="s">
        <v>431</v>
      </c>
      <c r="C28" s="214"/>
      <c r="D28" s="214">
        <v>2</v>
      </c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432</v>
      </c>
      <c r="B29" s="213" t="s">
        <v>433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411</v>
      </c>
      <c r="B30" s="213" t="s">
        <v>434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435</v>
      </c>
      <c r="B31" s="213" t="s">
        <v>436</v>
      </c>
      <c r="C31" s="214"/>
      <c r="D31" s="214">
        <v>500</v>
      </c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437</v>
      </c>
      <c r="B32" s="220" t="s">
        <v>438</v>
      </c>
      <c r="C32" s="210">
        <f>SUM(C22:C31)</f>
        <v>-256</v>
      </c>
      <c r="D32" s="210">
        <f>SUM(D22:D31)</f>
        <v>122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439</v>
      </c>
      <c r="B33" s="221"/>
      <c r="C33" s="222"/>
      <c r="D33" s="222"/>
      <c r="E33" s="211"/>
      <c r="F33" s="211"/>
    </row>
    <row r="34" spans="1:6" ht="12">
      <c r="A34" s="212" t="s">
        <v>440</v>
      </c>
      <c r="B34" s="213" t="s">
        <v>441</v>
      </c>
      <c r="C34" s="214"/>
      <c r="D34" s="214"/>
      <c r="E34" s="211"/>
      <c r="F34" s="211"/>
    </row>
    <row r="35" spans="1:6" ht="12">
      <c r="A35" s="217" t="s">
        <v>442</v>
      </c>
      <c r="B35" s="213" t="s">
        <v>443</v>
      </c>
      <c r="C35" s="214"/>
      <c r="D35" s="214">
        <v>-24</v>
      </c>
      <c r="E35" s="211"/>
      <c r="F35" s="211"/>
    </row>
    <row r="36" spans="1:6" ht="12">
      <c r="A36" s="212" t="s">
        <v>444</v>
      </c>
      <c r="B36" s="213" t="s">
        <v>445</v>
      </c>
      <c r="C36" s="214"/>
      <c r="D36" s="214"/>
      <c r="E36" s="211"/>
      <c r="F36" s="211"/>
    </row>
    <row r="37" spans="1:6" ht="12">
      <c r="A37" s="212" t="s">
        <v>446</v>
      </c>
      <c r="B37" s="213" t="s">
        <v>447</v>
      </c>
      <c r="C37" s="214"/>
      <c r="D37" s="214"/>
      <c r="E37" s="211"/>
      <c r="F37" s="211"/>
    </row>
    <row r="38" spans="1:6" ht="12">
      <c r="A38" s="212" t="s">
        <v>448</v>
      </c>
      <c r="B38" s="213" t="s">
        <v>449</v>
      </c>
      <c r="C38" s="214">
        <v>-14</v>
      </c>
      <c r="D38" s="214">
        <v>-16</v>
      </c>
      <c r="E38" s="211"/>
      <c r="F38" s="211"/>
    </row>
    <row r="39" spans="1:6" ht="12">
      <c r="A39" s="212" t="s">
        <v>450</v>
      </c>
      <c r="B39" s="213" t="s">
        <v>451</v>
      </c>
      <c r="C39" s="214"/>
      <c r="D39" s="214"/>
      <c r="E39" s="211"/>
      <c r="F39" s="211"/>
    </row>
    <row r="40" spans="1:6" ht="12">
      <c r="A40" s="212" t="s">
        <v>452</v>
      </c>
      <c r="B40" s="213" t="s">
        <v>453</v>
      </c>
      <c r="C40" s="214"/>
      <c r="D40" s="214"/>
      <c r="E40" s="211"/>
      <c r="F40" s="211"/>
    </row>
    <row r="41" spans="1:8" ht="12">
      <c r="A41" s="212" t="s">
        <v>454</v>
      </c>
      <c r="B41" s="213" t="s">
        <v>455</v>
      </c>
      <c r="C41" s="214"/>
      <c r="D41" s="214"/>
      <c r="E41" s="211"/>
      <c r="F41" s="211"/>
      <c r="G41" s="216"/>
      <c r="H41" s="216"/>
    </row>
    <row r="42" spans="1:8" ht="12">
      <c r="A42" s="223" t="s">
        <v>456</v>
      </c>
      <c r="B42" s="220" t="s">
        <v>457</v>
      </c>
      <c r="C42" s="210">
        <f>SUM(C34:C41)</f>
        <v>-14</v>
      </c>
      <c r="D42" s="210">
        <f>SUM(D34:D41)</f>
        <v>-40</v>
      </c>
      <c r="E42" s="211"/>
      <c r="F42" s="211"/>
      <c r="G42" s="216"/>
      <c r="H42" s="216"/>
    </row>
    <row r="43" spans="1:8" ht="12">
      <c r="A43" s="224" t="s">
        <v>458</v>
      </c>
      <c r="B43" s="220" t="s">
        <v>459</v>
      </c>
      <c r="C43" s="210">
        <f>C42+C32+C20</f>
        <v>-178</v>
      </c>
      <c r="D43" s="210">
        <f>D42+D32+D20</f>
        <v>252</v>
      </c>
      <c r="E43" s="211"/>
      <c r="F43" s="211"/>
      <c r="G43" s="216"/>
      <c r="H43" s="216"/>
    </row>
    <row r="44" spans="1:8" ht="12">
      <c r="A44" s="208" t="s">
        <v>460</v>
      </c>
      <c r="B44" s="221" t="s">
        <v>461</v>
      </c>
      <c r="C44" s="225">
        <v>1000</v>
      </c>
      <c r="D44" s="225">
        <v>638</v>
      </c>
      <c r="E44" s="211"/>
      <c r="F44" s="211"/>
      <c r="G44" s="216"/>
      <c r="H44" s="216"/>
    </row>
    <row r="45" spans="1:8" ht="12">
      <c r="A45" s="208" t="s">
        <v>462</v>
      </c>
      <c r="B45" s="221" t="s">
        <v>463</v>
      </c>
      <c r="C45" s="210">
        <f>C44+C43</f>
        <v>822</v>
      </c>
      <c r="D45" s="210">
        <f>D44+D43</f>
        <v>890</v>
      </c>
      <c r="E45" s="211"/>
      <c r="F45" s="211"/>
      <c r="G45" s="216"/>
      <c r="H45" s="216"/>
    </row>
    <row r="46" spans="1:8" ht="12">
      <c r="A46" s="212" t="s">
        <v>464</v>
      </c>
      <c r="B46" s="221" t="s">
        <v>465</v>
      </c>
      <c r="C46" s="226">
        <v>822</v>
      </c>
      <c r="D46" s="226">
        <v>890</v>
      </c>
      <c r="E46" s="211"/>
      <c r="F46" s="211"/>
      <c r="G46" s="216"/>
      <c r="H46" s="216"/>
    </row>
    <row r="47" spans="1:8" ht="12">
      <c r="A47" s="212" t="s">
        <v>466</v>
      </c>
      <c r="B47" s="221" t="s">
        <v>467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873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275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875</v>
      </c>
      <c r="C52" s="230"/>
      <c r="D52" s="230"/>
      <c r="G52" s="216"/>
      <c r="H52" s="216"/>
    </row>
  </sheetData>
  <sheetProtection sheet="1" objects="1" scenarios="1"/>
  <autoFilter ref="A8:D47"/>
  <mergeCells count="2">
    <mergeCell ref="A2:F2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zoomScalePageLayoutView="0" workbookViewId="0" topLeftCell="B7">
      <pane ySplit="1" topLeftCell="A6" activePane="bottomLeft" state="split"/>
      <selection pane="topLeft" activeCell="I16" activeCellId="1" sqref="C43:G44 I16"/>
      <selection pane="bottomLeft" activeCell="F29" sqref="F29:H29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46" t="s">
        <v>468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47" t="str">
        <f>'справка _1_БАЛАНС'!E3</f>
        <v>Инвестор.БГ АД</v>
      </c>
      <c r="C3" s="547"/>
      <c r="D3" s="547"/>
      <c r="E3" s="547"/>
      <c r="F3" s="547"/>
      <c r="G3" s="547"/>
      <c r="H3" s="547"/>
      <c r="I3" s="547"/>
      <c r="J3" s="239"/>
      <c r="K3" s="548" t="s">
        <v>3</v>
      </c>
      <c r="L3" s="548"/>
      <c r="M3" s="241">
        <f>'справка _1_БАЛАНС'!H3</f>
        <v>130277328</v>
      </c>
      <c r="N3" s="235"/>
    </row>
    <row r="4" spans="1:15" s="236" customFormat="1" ht="13.5" customHeight="1">
      <c r="A4" s="121" t="s">
        <v>469</v>
      </c>
      <c r="B4" s="547" t="str">
        <f>'справка _1_БАЛАНС'!E4</f>
        <v>неконсолидиран</v>
      </c>
      <c r="C4" s="547"/>
      <c r="D4" s="547"/>
      <c r="E4" s="547"/>
      <c r="F4" s="547"/>
      <c r="G4" s="547"/>
      <c r="H4" s="547"/>
      <c r="I4" s="547"/>
      <c r="J4" s="242"/>
      <c r="K4" s="549" t="s">
        <v>5</v>
      </c>
      <c r="L4" s="549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6</v>
      </c>
      <c r="B5" s="545">
        <f>'справка _1_БАЛАНС'!E5</f>
        <v>41820</v>
      </c>
      <c r="C5" s="545"/>
      <c r="D5" s="545"/>
      <c r="E5" s="545"/>
      <c r="F5" s="244"/>
      <c r="G5" s="244"/>
      <c r="H5" s="244"/>
      <c r="I5" s="244"/>
      <c r="J5" s="244"/>
      <c r="K5" s="245"/>
      <c r="L5" s="203"/>
      <c r="M5" s="246" t="s">
        <v>7</v>
      </c>
      <c r="N5" s="247"/>
    </row>
    <row r="6" spans="1:14" s="254" customFormat="1" ht="21.75" customHeight="1">
      <c r="A6" s="248"/>
      <c r="B6" s="249"/>
      <c r="C6" s="250"/>
      <c r="D6" s="551" t="s">
        <v>470</v>
      </c>
      <c r="E6" s="551"/>
      <c r="F6" s="551"/>
      <c r="G6" s="551"/>
      <c r="H6" s="551"/>
      <c r="I6" s="552" t="s">
        <v>471</v>
      </c>
      <c r="J6" s="552"/>
      <c r="K6" s="251"/>
      <c r="L6" s="250"/>
      <c r="M6" s="252"/>
      <c r="N6" s="253"/>
    </row>
    <row r="7" spans="1:14" s="254" customFormat="1" ht="57" customHeight="1">
      <c r="A7" s="255" t="s">
        <v>472</v>
      </c>
      <c r="B7" s="256" t="s">
        <v>473</v>
      </c>
      <c r="C7" s="257" t="s">
        <v>474</v>
      </c>
      <c r="D7" s="258" t="s">
        <v>475</v>
      </c>
      <c r="E7" s="250" t="s">
        <v>476</v>
      </c>
      <c r="F7" s="553" t="s">
        <v>477</v>
      </c>
      <c r="G7" s="553"/>
      <c r="H7" s="553"/>
      <c r="I7" s="250" t="s">
        <v>478</v>
      </c>
      <c r="J7" s="260" t="s">
        <v>479</v>
      </c>
      <c r="K7" s="257" t="s">
        <v>480</v>
      </c>
      <c r="L7" s="257" t="s">
        <v>481</v>
      </c>
      <c r="M7" s="261" t="s">
        <v>482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483</v>
      </c>
      <c r="G8" s="259" t="s">
        <v>484</v>
      </c>
      <c r="H8" s="259" t="s">
        <v>485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15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486</v>
      </c>
      <c r="B10" s="270"/>
      <c r="C10" s="271" t="s">
        <v>48</v>
      </c>
      <c r="D10" s="271" t="s">
        <v>48</v>
      </c>
      <c r="E10" s="272" t="s">
        <v>59</v>
      </c>
      <c r="F10" s="272" t="s">
        <v>66</v>
      </c>
      <c r="G10" s="272" t="s">
        <v>70</v>
      </c>
      <c r="H10" s="272" t="s">
        <v>74</v>
      </c>
      <c r="I10" s="272" t="s">
        <v>87</v>
      </c>
      <c r="J10" s="272" t="s">
        <v>90</v>
      </c>
      <c r="K10" s="273" t="s">
        <v>487</v>
      </c>
      <c r="L10" s="272" t="s">
        <v>113</v>
      </c>
      <c r="M10" s="274" t="s">
        <v>121</v>
      </c>
      <c r="N10" s="253"/>
    </row>
    <row r="11" spans="1:23" ht="15.75" customHeight="1">
      <c r="A11" s="275" t="s">
        <v>488</v>
      </c>
      <c r="B11" s="270" t="s">
        <v>489</v>
      </c>
      <c r="C11" s="276">
        <f>'справка _1_БАЛАНС'!H17</f>
        <v>1422</v>
      </c>
      <c r="D11" s="276">
        <f>'справка _1_БАЛАНС'!H19</f>
        <v>3359</v>
      </c>
      <c r="E11" s="276">
        <f>'справка _1_БАЛАНС'!H20</f>
        <v>0</v>
      </c>
      <c r="F11" s="276">
        <f>'справка _1_БАЛАНС'!H22</f>
        <v>144</v>
      </c>
      <c r="G11" s="276">
        <f>'справка _1_БАЛАНС'!H23</f>
        <v>0</v>
      </c>
      <c r="H11" s="277">
        <v>837</v>
      </c>
      <c r="I11" s="276">
        <f>'справка _1_БАЛАНС'!H28+'справка _1_БАЛАНС'!H31</f>
        <v>1802</v>
      </c>
      <c r="J11" s="276">
        <f>'справка _1_БАЛАНС'!H29+'справка _1_БАЛАНС'!H32</f>
        <v>0</v>
      </c>
      <c r="K11" s="277"/>
      <c r="L11" s="278">
        <f>SUM(C11:K11)</f>
        <v>7564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490</v>
      </c>
      <c r="B12" s="270" t="s">
        <v>491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492</v>
      </c>
      <c r="B13" s="272" t="s">
        <v>493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494</v>
      </c>
      <c r="B14" s="272" t="s">
        <v>495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496</v>
      </c>
      <c r="B15" s="270" t="s">
        <v>497</v>
      </c>
      <c r="C15" s="284">
        <f>C11+C12</f>
        <v>1422</v>
      </c>
      <c r="D15" s="284">
        <f aca="true" t="shared" si="2" ref="D15:M15">D11+D12</f>
        <v>3359</v>
      </c>
      <c r="E15" s="284">
        <f t="shared" si="2"/>
        <v>0</v>
      </c>
      <c r="F15" s="284">
        <f t="shared" si="2"/>
        <v>144</v>
      </c>
      <c r="G15" s="284">
        <f t="shared" si="2"/>
        <v>0</v>
      </c>
      <c r="H15" s="284">
        <f t="shared" si="2"/>
        <v>837</v>
      </c>
      <c r="I15" s="284">
        <f t="shared" si="2"/>
        <v>1802</v>
      </c>
      <c r="J15" s="284">
        <f t="shared" si="2"/>
        <v>0</v>
      </c>
      <c r="K15" s="284">
        <f t="shared" si="2"/>
        <v>0</v>
      </c>
      <c r="L15" s="278">
        <f t="shared" si="1"/>
        <v>7564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498</v>
      </c>
      <c r="B16" s="285" t="s">
        <v>499</v>
      </c>
      <c r="C16" s="286"/>
      <c r="D16" s="287"/>
      <c r="E16" s="287"/>
      <c r="F16" s="287"/>
      <c r="G16" s="287"/>
      <c r="H16" s="288"/>
      <c r="I16" s="289">
        <f>+'справка _1_БАЛАНС'!G31</f>
        <v>0</v>
      </c>
      <c r="J16" s="290">
        <f>+'справка _1_БАЛАНС'!G32</f>
        <v>-63</v>
      </c>
      <c r="K16" s="277"/>
      <c r="L16" s="278">
        <f t="shared" si="1"/>
        <v>-63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500</v>
      </c>
      <c r="B17" s="272" t="s">
        <v>501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233</v>
      </c>
      <c r="I17" s="291">
        <f t="shared" si="3"/>
        <v>-233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502</v>
      </c>
      <c r="B18" s="293" t="s">
        <v>503</v>
      </c>
      <c r="C18" s="277"/>
      <c r="D18" s="277"/>
      <c r="E18" s="277"/>
      <c r="F18" s="277"/>
      <c r="G18" s="277"/>
      <c r="H18" s="277">
        <v>233</v>
      </c>
      <c r="I18" s="277">
        <v>-233</v>
      </c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504</v>
      </c>
      <c r="B19" s="293" t="s">
        <v>505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506</v>
      </c>
      <c r="B20" s="272" t="s">
        <v>507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508</v>
      </c>
      <c r="B21" s="272" t="s">
        <v>509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0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0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510</v>
      </c>
      <c r="B22" s="272" t="s">
        <v>511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512</v>
      </c>
      <c r="B23" s="272" t="s">
        <v>513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78">
        <f t="shared" si="1"/>
        <v>0</v>
      </c>
      <c r="M23" s="294"/>
      <c r="N23" s="283"/>
    </row>
    <row r="24" spans="1:23" ht="22.5" customHeight="1">
      <c r="A24" s="282" t="s">
        <v>514</v>
      </c>
      <c r="B24" s="272" t="s">
        <v>515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510</v>
      </c>
      <c r="B25" s="272" t="s">
        <v>516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512</v>
      </c>
      <c r="B26" s="272" t="s">
        <v>517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518</v>
      </c>
      <c r="B27" s="272" t="s">
        <v>519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520</v>
      </c>
      <c r="B28" s="272" t="s">
        <v>521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8">
        <f t="shared" si="1"/>
        <v>0</v>
      </c>
      <c r="M28" s="277"/>
      <c r="N28" s="283"/>
    </row>
    <row r="29" spans="1:23" ht="14.25" customHeight="1">
      <c r="A29" s="275" t="s">
        <v>522</v>
      </c>
      <c r="B29" s="270" t="s">
        <v>523</v>
      </c>
      <c r="C29" s="280">
        <f>C17+C20+C21+C24+C28+C27+C15+C16</f>
        <v>1422</v>
      </c>
      <c r="D29" s="280">
        <f aca="true" t="shared" si="6" ref="D29:M29">D17+D20+D21+D24+D28+D27+D15+D16</f>
        <v>3359</v>
      </c>
      <c r="E29" s="280">
        <f t="shared" si="6"/>
        <v>0</v>
      </c>
      <c r="F29" s="280">
        <f t="shared" si="6"/>
        <v>144</v>
      </c>
      <c r="G29" s="280">
        <f t="shared" si="6"/>
        <v>0</v>
      </c>
      <c r="H29" s="280">
        <f t="shared" si="6"/>
        <v>1070</v>
      </c>
      <c r="I29" s="280">
        <f t="shared" si="6"/>
        <v>1569</v>
      </c>
      <c r="J29" s="280">
        <f t="shared" si="6"/>
        <v>-63</v>
      </c>
      <c r="K29" s="280">
        <f t="shared" si="6"/>
        <v>0</v>
      </c>
      <c r="L29" s="278">
        <f t="shared" si="1"/>
        <v>7501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524</v>
      </c>
      <c r="B30" s="272" t="s">
        <v>525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526</v>
      </c>
      <c r="B31" s="272" t="s">
        <v>527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528</v>
      </c>
      <c r="B32" s="270" t="s">
        <v>529</v>
      </c>
      <c r="C32" s="280">
        <f aca="true" t="shared" si="7" ref="C32:K32">C29+C30+C31</f>
        <v>1422</v>
      </c>
      <c r="D32" s="280">
        <f t="shared" si="7"/>
        <v>3359</v>
      </c>
      <c r="E32" s="280">
        <f t="shared" si="7"/>
        <v>0</v>
      </c>
      <c r="F32" s="280">
        <f t="shared" si="7"/>
        <v>144</v>
      </c>
      <c r="G32" s="280">
        <f t="shared" si="7"/>
        <v>0</v>
      </c>
      <c r="H32" s="280">
        <f t="shared" si="7"/>
        <v>1070</v>
      </c>
      <c r="I32" s="280">
        <f t="shared" si="7"/>
        <v>1569</v>
      </c>
      <c r="J32" s="280">
        <f t="shared" si="7"/>
        <v>-63</v>
      </c>
      <c r="K32" s="280">
        <f t="shared" si="7"/>
        <v>0</v>
      </c>
      <c r="L32" s="278">
        <f t="shared" si="1"/>
        <v>7501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54" t="s">
        <v>530</v>
      </c>
      <c r="B35" s="554"/>
      <c r="C35" s="554"/>
      <c r="D35" s="554"/>
      <c r="E35" s="554"/>
      <c r="F35" s="554"/>
      <c r="G35" s="554"/>
      <c r="H35" s="554"/>
      <c r="I35" s="554"/>
      <c r="J35" s="554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874</v>
      </c>
      <c r="B38" s="299"/>
      <c r="C38" s="300"/>
      <c r="D38" s="550" t="s">
        <v>388</v>
      </c>
      <c r="E38" s="550"/>
      <c r="F38" s="550" t="s">
        <v>389</v>
      </c>
      <c r="G38" s="550"/>
      <c r="H38" s="550"/>
      <c r="I38" s="550"/>
      <c r="J38" s="301" t="s">
        <v>866</v>
      </c>
      <c r="K38" s="300"/>
      <c r="L38" s="550" t="s">
        <v>876</v>
      </c>
      <c r="M38" s="550"/>
      <c r="N38" s="283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115" zoomScaleNormal="115" zoomScalePageLayoutView="0" workbookViewId="0" topLeftCell="A10">
      <pane ySplit="1" topLeftCell="A12" activePane="bottomLeft" state="split"/>
      <selection pane="topLeft" activeCell="R1" activeCellId="1" sqref="C43:G44 R1"/>
      <selection pane="bottomLeft" activeCell="L48" sqref="L48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57" t="s">
        <v>531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303"/>
      <c r="N1" s="303"/>
      <c r="O1" s="303"/>
      <c r="P1" s="303"/>
      <c r="Q1" s="303"/>
      <c r="R1" s="303"/>
    </row>
    <row r="2" spans="1:18" ht="16.5" customHeight="1">
      <c r="A2" s="558" t="s">
        <v>392</v>
      </c>
      <c r="B2" s="558"/>
      <c r="C2" s="559" t="str">
        <f>'справка _1_БАЛАНС'!E3</f>
        <v>Инвестор.БГ АД</v>
      </c>
      <c r="D2" s="559"/>
      <c r="E2" s="559"/>
      <c r="F2" s="559"/>
      <c r="G2" s="559"/>
      <c r="H2" s="559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58" t="s">
        <v>6</v>
      </c>
      <c r="B3" s="558"/>
      <c r="C3" s="560">
        <f>'справка _1_БАЛАНС'!E5</f>
        <v>41820</v>
      </c>
      <c r="D3" s="560"/>
      <c r="E3" s="560"/>
      <c r="F3" s="307"/>
      <c r="G3" s="307"/>
      <c r="H3" s="307"/>
      <c r="I3" s="307"/>
      <c r="J3" s="307"/>
      <c r="K3" s="307"/>
      <c r="L3" s="307"/>
      <c r="M3" s="556" t="s">
        <v>5</v>
      </c>
      <c r="N3" s="556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532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533</v>
      </c>
    </row>
    <row r="5" spans="1:18" s="314" customFormat="1" ht="30.75" customHeight="1">
      <c r="A5" s="555" t="s">
        <v>472</v>
      </c>
      <c r="B5" s="555"/>
      <c r="C5" s="565" t="s">
        <v>9</v>
      </c>
      <c r="D5" s="555" t="s">
        <v>534</v>
      </c>
      <c r="E5" s="555"/>
      <c r="F5" s="555"/>
      <c r="G5" s="555"/>
      <c r="H5" s="555" t="s">
        <v>535</v>
      </c>
      <c r="I5" s="555"/>
      <c r="J5" s="555" t="s">
        <v>536</v>
      </c>
      <c r="K5" s="555" t="s">
        <v>537</v>
      </c>
      <c r="L5" s="555"/>
      <c r="M5" s="555"/>
      <c r="N5" s="555"/>
      <c r="O5" s="555" t="s">
        <v>535</v>
      </c>
      <c r="P5" s="555"/>
      <c r="Q5" s="555" t="s">
        <v>538</v>
      </c>
      <c r="R5" s="555" t="s">
        <v>539</v>
      </c>
    </row>
    <row r="6" spans="1:18" s="314" customFormat="1" ht="60">
      <c r="A6" s="555"/>
      <c r="B6" s="555"/>
      <c r="C6" s="565"/>
      <c r="D6" s="312" t="s">
        <v>540</v>
      </c>
      <c r="E6" s="312" t="s">
        <v>541</v>
      </c>
      <c r="F6" s="312" t="s">
        <v>542</v>
      </c>
      <c r="G6" s="312" t="s">
        <v>543</v>
      </c>
      <c r="H6" s="312" t="s">
        <v>544</v>
      </c>
      <c r="I6" s="312" t="s">
        <v>545</v>
      </c>
      <c r="J6" s="555"/>
      <c r="K6" s="312" t="s">
        <v>540</v>
      </c>
      <c r="L6" s="312" t="s">
        <v>546</v>
      </c>
      <c r="M6" s="312" t="s">
        <v>547</v>
      </c>
      <c r="N6" s="312" t="s">
        <v>548</v>
      </c>
      <c r="O6" s="312" t="s">
        <v>544</v>
      </c>
      <c r="P6" s="312" t="s">
        <v>545</v>
      </c>
      <c r="Q6" s="555"/>
      <c r="R6" s="555"/>
    </row>
    <row r="7" spans="1:18" s="314" customFormat="1" ht="12">
      <c r="A7" s="561" t="s">
        <v>549</v>
      </c>
      <c r="B7" s="561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550</v>
      </c>
      <c r="B8" s="317" t="s">
        <v>551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552</v>
      </c>
      <c r="B9" s="320" t="s">
        <v>553</v>
      </c>
      <c r="C9" s="321" t="s">
        <v>554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555</v>
      </c>
      <c r="B10" s="320" t="s">
        <v>556</v>
      </c>
      <c r="C10" s="321" t="s">
        <v>557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558</v>
      </c>
      <c r="B11" s="320" t="s">
        <v>559</v>
      </c>
      <c r="C11" s="321" t="s">
        <v>560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561</v>
      </c>
      <c r="B12" s="320" t="s">
        <v>562</v>
      </c>
      <c r="C12" s="321" t="s">
        <v>563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564</v>
      </c>
      <c r="B13" s="320" t="s">
        <v>565</v>
      </c>
      <c r="C13" s="321" t="s">
        <v>566</v>
      </c>
      <c r="D13" s="322">
        <v>113</v>
      </c>
      <c r="E13" s="322"/>
      <c r="F13" s="322">
        <v>65</v>
      </c>
      <c r="G13" s="323">
        <f t="shared" si="2"/>
        <v>48</v>
      </c>
      <c r="H13" s="324"/>
      <c r="I13" s="324"/>
      <c r="J13" s="323">
        <f t="shared" si="3"/>
        <v>48</v>
      </c>
      <c r="K13" s="324">
        <v>85</v>
      </c>
      <c r="L13" s="324">
        <v>3</v>
      </c>
      <c r="M13" s="324">
        <v>40</v>
      </c>
      <c r="N13" s="323">
        <f t="shared" si="4"/>
        <v>48</v>
      </c>
      <c r="O13" s="324"/>
      <c r="P13" s="324"/>
      <c r="Q13" s="323">
        <f t="shared" si="0"/>
        <v>48</v>
      </c>
      <c r="R13" s="323">
        <f t="shared" si="1"/>
        <v>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567</v>
      </c>
      <c r="B14" s="320" t="s">
        <v>568</v>
      </c>
      <c r="C14" s="321" t="s">
        <v>569</v>
      </c>
      <c r="D14" s="322">
        <v>151</v>
      </c>
      <c r="E14" s="322">
        <v>6</v>
      </c>
      <c r="F14" s="322">
        <v>1</v>
      </c>
      <c r="G14" s="323">
        <f t="shared" si="2"/>
        <v>156</v>
      </c>
      <c r="H14" s="324"/>
      <c r="I14" s="324"/>
      <c r="J14" s="323">
        <f t="shared" si="3"/>
        <v>156</v>
      </c>
      <c r="K14" s="324">
        <v>105</v>
      </c>
      <c r="L14" s="324">
        <v>14</v>
      </c>
      <c r="M14" s="324"/>
      <c r="N14" s="323">
        <f t="shared" si="4"/>
        <v>119</v>
      </c>
      <c r="O14" s="324"/>
      <c r="P14" s="324"/>
      <c r="Q14" s="323">
        <f t="shared" si="0"/>
        <v>119</v>
      </c>
      <c r="R14" s="323">
        <f t="shared" si="1"/>
        <v>37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570</v>
      </c>
      <c r="B15" s="327" t="s">
        <v>571</v>
      </c>
      <c r="C15" s="328" t="s">
        <v>572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573</v>
      </c>
      <c r="B16" s="333" t="s">
        <v>574</v>
      </c>
      <c r="C16" s="321" t="s">
        <v>575</v>
      </c>
      <c r="D16" s="322">
        <v>177</v>
      </c>
      <c r="E16" s="322">
        <v>1</v>
      </c>
      <c r="F16" s="322"/>
      <c r="G16" s="323">
        <f t="shared" si="2"/>
        <v>178</v>
      </c>
      <c r="H16" s="324"/>
      <c r="I16" s="324"/>
      <c r="J16" s="323">
        <f t="shared" si="3"/>
        <v>178</v>
      </c>
      <c r="K16" s="324">
        <v>150</v>
      </c>
      <c r="L16" s="324">
        <v>12</v>
      </c>
      <c r="M16" s="324"/>
      <c r="N16" s="323">
        <f t="shared" si="4"/>
        <v>162</v>
      </c>
      <c r="O16" s="324"/>
      <c r="P16" s="324"/>
      <c r="Q16" s="323">
        <f aca="true" t="shared" si="5" ref="Q16:Q25">N16+O16-P16</f>
        <v>162</v>
      </c>
      <c r="R16" s="323">
        <f aca="true" t="shared" si="6" ref="R16:R25">J16-Q16</f>
        <v>16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576</v>
      </c>
      <c r="C17" s="335" t="s">
        <v>577</v>
      </c>
      <c r="D17" s="336">
        <f>SUM(D9:D16)</f>
        <v>441</v>
      </c>
      <c r="E17" s="336">
        <f>SUM(E9:E16)</f>
        <v>7</v>
      </c>
      <c r="F17" s="336">
        <f>SUM(F9:F16)</f>
        <v>66</v>
      </c>
      <c r="G17" s="323">
        <f t="shared" si="2"/>
        <v>382</v>
      </c>
      <c r="H17" s="337">
        <f>SUM(H9:H16)</f>
        <v>0</v>
      </c>
      <c r="I17" s="337">
        <f>SUM(I9:I16)</f>
        <v>0</v>
      </c>
      <c r="J17" s="323">
        <f t="shared" si="3"/>
        <v>382</v>
      </c>
      <c r="K17" s="337">
        <f>SUM(K9:K16)</f>
        <v>340</v>
      </c>
      <c r="L17" s="337">
        <f>SUM(L9:L16)</f>
        <v>29</v>
      </c>
      <c r="M17" s="337">
        <f>SUM(M9:M16)</f>
        <v>40</v>
      </c>
      <c r="N17" s="323">
        <f t="shared" si="4"/>
        <v>329</v>
      </c>
      <c r="O17" s="337">
        <f>SUM(O9:O16)</f>
        <v>0</v>
      </c>
      <c r="P17" s="337">
        <f>SUM(P9:P16)</f>
        <v>0</v>
      </c>
      <c r="Q17" s="323">
        <f t="shared" si="5"/>
        <v>329</v>
      </c>
      <c r="R17" s="323">
        <f t="shared" si="6"/>
        <v>53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578</v>
      </c>
      <c r="B18" s="339" t="s">
        <v>579</v>
      </c>
      <c r="C18" s="335" t="s">
        <v>580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581</v>
      </c>
      <c r="B19" s="339" t="s">
        <v>582</v>
      </c>
      <c r="C19" s="335" t="s">
        <v>583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584</v>
      </c>
      <c r="B20" s="317" t="s">
        <v>585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552</v>
      </c>
      <c r="B21" s="320" t="s">
        <v>586</v>
      </c>
      <c r="C21" s="321" t="s">
        <v>587</v>
      </c>
      <c r="D21" s="322">
        <v>4684</v>
      </c>
      <c r="E21" s="322">
        <v>216</v>
      </c>
      <c r="F21" s="322"/>
      <c r="G21" s="323">
        <f t="shared" si="2"/>
        <v>4900</v>
      </c>
      <c r="H21" s="324"/>
      <c r="I21" s="324"/>
      <c r="J21" s="323">
        <f t="shared" si="3"/>
        <v>4900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4900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555</v>
      </c>
      <c r="B22" s="320" t="s">
        <v>588</v>
      </c>
      <c r="C22" s="321" t="s">
        <v>589</v>
      </c>
      <c r="D22" s="322">
        <v>648</v>
      </c>
      <c r="E22" s="322">
        <v>5</v>
      </c>
      <c r="F22" s="322"/>
      <c r="G22" s="323">
        <f t="shared" si="2"/>
        <v>653</v>
      </c>
      <c r="H22" s="324"/>
      <c r="I22" s="324"/>
      <c r="J22" s="323">
        <f t="shared" si="3"/>
        <v>653</v>
      </c>
      <c r="K22" s="324">
        <v>404</v>
      </c>
      <c r="L22" s="324">
        <v>44</v>
      </c>
      <c r="M22" s="324"/>
      <c r="N22" s="323">
        <f t="shared" si="4"/>
        <v>448</v>
      </c>
      <c r="O22" s="324"/>
      <c r="P22" s="324"/>
      <c r="Q22" s="323">
        <f t="shared" si="5"/>
        <v>448</v>
      </c>
      <c r="R22" s="323">
        <f t="shared" si="6"/>
        <v>205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558</v>
      </c>
      <c r="B23" s="327" t="s">
        <v>590</v>
      </c>
      <c r="C23" s="321" t="s">
        <v>591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561</v>
      </c>
      <c r="B24" s="345" t="s">
        <v>574</v>
      </c>
      <c r="C24" s="321" t="s">
        <v>592</v>
      </c>
      <c r="D24" s="322"/>
      <c r="E24" s="322"/>
      <c r="F24" s="322"/>
      <c r="G24" s="323">
        <f t="shared" si="2"/>
        <v>0</v>
      </c>
      <c r="H24" s="324"/>
      <c r="I24" s="324"/>
      <c r="J24" s="323">
        <f t="shared" si="3"/>
        <v>0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593</v>
      </c>
      <c r="C25" s="346" t="s">
        <v>594</v>
      </c>
      <c r="D25" s="347">
        <f>SUM(D21:D24)</f>
        <v>5332</v>
      </c>
      <c r="E25" s="347">
        <f aca="true" t="shared" si="7" ref="E25:P25">SUM(E21:E24)</f>
        <v>221</v>
      </c>
      <c r="F25" s="347">
        <f t="shared" si="7"/>
        <v>0</v>
      </c>
      <c r="G25" s="348">
        <f t="shared" si="2"/>
        <v>5553</v>
      </c>
      <c r="H25" s="349">
        <f t="shared" si="7"/>
        <v>0</v>
      </c>
      <c r="I25" s="349">
        <f t="shared" si="7"/>
        <v>0</v>
      </c>
      <c r="J25" s="348">
        <f t="shared" si="3"/>
        <v>5553</v>
      </c>
      <c r="K25" s="349">
        <f t="shared" si="7"/>
        <v>404</v>
      </c>
      <c r="L25" s="349">
        <f t="shared" si="7"/>
        <v>44</v>
      </c>
      <c r="M25" s="349">
        <f t="shared" si="7"/>
        <v>0</v>
      </c>
      <c r="N25" s="348">
        <f t="shared" si="4"/>
        <v>448</v>
      </c>
      <c r="O25" s="349">
        <f t="shared" si="7"/>
        <v>0</v>
      </c>
      <c r="P25" s="349">
        <f t="shared" si="7"/>
        <v>0</v>
      </c>
      <c r="Q25" s="348">
        <f t="shared" si="5"/>
        <v>448</v>
      </c>
      <c r="R25" s="348">
        <f t="shared" si="6"/>
        <v>5105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595</v>
      </c>
      <c r="B26" s="350" t="s">
        <v>596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552</v>
      </c>
      <c r="B27" s="356" t="s">
        <v>597</v>
      </c>
      <c r="C27" s="357" t="s">
        <v>598</v>
      </c>
      <c r="D27" s="358">
        <f>SUM(D28:D31)</f>
        <v>1329</v>
      </c>
      <c r="E27" s="358">
        <f aca="true" t="shared" si="8" ref="E27:P27">SUM(E28:E31)</f>
        <v>0</v>
      </c>
      <c r="F27" s="358">
        <f t="shared" si="8"/>
        <v>0</v>
      </c>
      <c r="G27" s="359">
        <f t="shared" si="2"/>
        <v>1329</v>
      </c>
      <c r="H27" s="360">
        <f t="shared" si="8"/>
        <v>0</v>
      </c>
      <c r="I27" s="360">
        <f t="shared" si="8"/>
        <v>0</v>
      </c>
      <c r="J27" s="359">
        <f t="shared" si="3"/>
        <v>1329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1329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599</v>
      </c>
      <c r="D28" s="322">
        <v>1325</v>
      </c>
      <c r="E28" s="322"/>
      <c r="F28" s="322"/>
      <c r="G28" s="323">
        <f t="shared" si="2"/>
        <v>1325</v>
      </c>
      <c r="H28" s="324"/>
      <c r="I28" s="324"/>
      <c r="J28" s="323">
        <f t="shared" si="3"/>
        <v>1325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1325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600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601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602</v>
      </c>
      <c r="D31" s="322">
        <v>4</v>
      </c>
      <c r="E31" s="322"/>
      <c r="F31" s="322"/>
      <c r="G31" s="323">
        <f t="shared" si="2"/>
        <v>4</v>
      </c>
      <c r="H31" s="361"/>
      <c r="I31" s="361"/>
      <c r="J31" s="323">
        <f t="shared" si="3"/>
        <v>4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4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555</v>
      </c>
      <c r="B32" s="356" t="s">
        <v>603</v>
      </c>
      <c r="C32" s="321" t="s">
        <v>604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605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606</v>
      </c>
      <c r="C34" s="321" t="s">
        <v>607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608</v>
      </c>
      <c r="C35" s="321" t="s">
        <v>609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610</v>
      </c>
      <c r="C36" s="321" t="s">
        <v>611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558</v>
      </c>
      <c r="B37" s="363" t="s">
        <v>574</v>
      </c>
      <c r="C37" s="321" t="s">
        <v>612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613</v>
      </c>
      <c r="C38" s="335" t="s">
        <v>614</v>
      </c>
      <c r="D38" s="336">
        <f>D27+D32+D37</f>
        <v>1329</v>
      </c>
      <c r="E38" s="336">
        <f aca="true" t="shared" si="12" ref="E38:P38">E27+E32+E37</f>
        <v>0</v>
      </c>
      <c r="F38" s="336">
        <f t="shared" si="12"/>
        <v>0</v>
      </c>
      <c r="G38" s="323">
        <f t="shared" si="2"/>
        <v>1329</v>
      </c>
      <c r="H38" s="337">
        <f t="shared" si="12"/>
        <v>0</v>
      </c>
      <c r="I38" s="337">
        <f t="shared" si="12"/>
        <v>0</v>
      </c>
      <c r="J38" s="323">
        <f t="shared" si="3"/>
        <v>1329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1329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615</v>
      </c>
      <c r="B39" s="338" t="s">
        <v>616</v>
      </c>
      <c r="C39" s="335" t="s">
        <v>617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618</v>
      </c>
      <c r="C40" s="313" t="s">
        <v>619</v>
      </c>
      <c r="D40" s="367">
        <f>D17+D18+D19+D25+D38+D39</f>
        <v>7102</v>
      </c>
      <c r="E40" s="367">
        <f>E17+E18+E19+E25+E38+E39</f>
        <v>228</v>
      </c>
      <c r="F40" s="367">
        <f aca="true" t="shared" si="13" ref="F40:R40">F17+F18+F19+F25+F38+F39</f>
        <v>66</v>
      </c>
      <c r="G40" s="367">
        <f t="shared" si="13"/>
        <v>7264</v>
      </c>
      <c r="H40" s="367">
        <f t="shared" si="13"/>
        <v>0</v>
      </c>
      <c r="I40" s="367">
        <f t="shared" si="13"/>
        <v>0</v>
      </c>
      <c r="J40" s="367">
        <f t="shared" si="13"/>
        <v>7264</v>
      </c>
      <c r="K40" s="367">
        <f t="shared" si="13"/>
        <v>744</v>
      </c>
      <c r="L40" s="367">
        <f t="shared" si="13"/>
        <v>73</v>
      </c>
      <c r="M40" s="367">
        <f t="shared" si="13"/>
        <v>40</v>
      </c>
      <c r="N40" s="367">
        <f t="shared" si="13"/>
        <v>777</v>
      </c>
      <c r="O40" s="367">
        <f t="shared" si="13"/>
        <v>0</v>
      </c>
      <c r="P40" s="367">
        <f t="shared" si="13"/>
        <v>0</v>
      </c>
      <c r="Q40" s="367">
        <f t="shared" si="13"/>
        <v>777</v>
      </c>
      <c r="R40" s="367">
        <f t="shared" si="13"/>
        <v>6487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873</v>
      </c>
      <c r="C44" s="373"/>
      <c r="D44" s="374"/>
      <c r="E44" s="374"/>
      <c r="F44" s="374"/>
      <c r="G44" s="368"/>
      <c r="H44" s="562" t="s">
        <v>621</v>
      </c>
      <c r="I44" s="562"/>
      <c r="J44" s="562"/>
      <c r="K44" s="563" t="s">
        <v>389</v>
      </c>
      <c r="L44" s="563"/>
      <c r="M44" s="563"/>
      <c r="N44" s="563"/>
      <c r="O44" s="564" t="s">
        <v>875</v>
      </c>
      <c r="P44" s="564"/>
      <c r="Q44" s="564"/>
      <c r="R44" s="564"/>
    </row>
  </sheetData>
  <sheetProtection sheet="1" objects="1" scenarios="1"/>
  <mergeCells count="19"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O5:P5"/>
    <mergeCell ref="M3:N3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600" verticalDpi="6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11"/>
  <sheetViews>
    <sheetView tabSelected="1" zoomScale="95" zoomScaleNormal="95" zoomScalePageLayoutView="0" workbookViewId="0" topLeftCell="A52">
      <pane ySplit="1" topLeftCell="A72" activePane="bottomLeft" state="split"/>
      <selection pane="topLeft" activeCell="A78" activeCellId="1" sqref="C43:G44 A78"/>
      <selection pane="bottomLeft" activeCell="A109" sqref="A109:B109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622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392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9">
        <f>'справка _1_БАЛАНС'!E5</f>
        <v>41820</v>
      </c>
      <c r="C4" s="569"/>
      <c r="D4" s="124" t="s">
        <v>5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623</v>
      </c>
      <c r="B5" s="390"/>
      <c r="C5" s="391"/>
      <c r="D5" s="325"/>
      <c r="E5" s="392" t="s">
        <v>624</v>
      </c>
    </row>
    <row r="6" spans="1:14" s="314" customFormat="1" ht="12" customHeight="1">
      <c r="A6" s="393" t="s">
        <v>472</v>
      </c>
      <c r="B6" s="394" t="s">
        <v>9</v>
      </c>
      <c r="C6" s="395" t="s">
        <v>625</v>
      </c>
      <c r="D6" s="570" t="s">
        <v>626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627</v>
      </c>
      <c r="E7" s="401" t="s">
        <v>628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629</v>
      </c>
      <c r="B9" s="403" t="s">
        <v>630</v>
      </c>
      <c r="C9" s="404"/>
      <c r="D9" s="404"/>
      <c r="E9" s="405">
        <f>C9-D9</f>
        <v>0</v>
      </c>
      <c r="F9" s="406"/>
    </row>
    <row r="10" spans="1:6" ht="24">
      <c r="A10" s="402" t="s">
        <v>631</v>
      </c>
      <c r="B10" s="407"/>
      <c r="C10" s="408"/>
      <c r="D10" s="408"/>
      <c r="E10" s="405"/>
      <c r="F10" s="406"/>
    </row>
    <row r="11" spans="1:15" ht="24">
      <c r="A11" s="409" t="s">
        <v>632</v>
      </c>
      <c r="B11" s="410" t="s">
        <v>633</v>
      </c>
      <c r="C11" s="411">
        <f>SUM(C12:C14)</f>
        <v>0</v>
      </c>
      <c r="D11" s="411">
        <f>SUM(D12:D14)</f>
        <v>0</v>
      </c>
      <c r="E11" s="405">
        <f>SUM(E12:E14)</f>
        <v>0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634</v>
      </c>
      <c r="B12" s="410" t="s">
        <v>635</v>
      </c>
      <c r="C12" s="404"/>
      <c r="D12" s="404"/>
      <c r="E12" s="405">
        <f aca="true" t="shared" si="0" ref="E12:E42">C12-D12</f>
        <v>0</v>
      </c>
      <c r="F12" s="406"/>
    </row>
    <row r="13" spans="1:6" ht="13.5">
      <c r="A13" s="412" t="s">
        <v>636</v>
      </c>
      <c r="B13" s="410" t="s">
        <v>637</v>
      </c>
      <c r="C13" s="404"/>
      <c r="D13" s="404"/>
      <c r="E13" s="405">
        <f t="shared" si="0"/>
        <v>0</v>
      </c>
      <c r="F13" s="406"/>
    </row>
    <row r="14" spans="1:6" ht="13.5">
      <c r="A14" s="412" t="s">
        <v>638</v>
      </c>
      <c r="B14" s="410" t="s">
        <v>639</v>
      </c>
      <c r="C14" s="404"/>
      <c r="D14" s="404"/>
      <c r="E14" s="405">
        <f t="shared" si="0"/>
        <v>0</v>
      </c>
      <c r="F14" s="406"/>
    </row>
    <row r="15" spans="1:6" ht="24">
      <c r="A15" s="409" t="s">
        <v>640</v>
      </c>
      <c r="B15" s="410" t="s">
        <v>641</v>
      </c>
      <c r="C15" s="404"/>
      <c r="D15" s="404"/>
      <c r="E15" s="405">
        <f t="shared" si="0"/>
        <v>0</v>
      </c>
      <c r="F15" s="406"/>
    </row>
    <row r="16" spans="1:15" ht="12">
      <c r="A16" s="409" t="s">
        <v>642</v>
      </c>
      <c r="B16" s="410" t="s">
        <v>643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644</v>
      </c>
      <c r="B17" s="410" t="s">
        <v>645</v>
      </c>
      <c r="C17" s="404"/>
      <c r="D17" s="404"/>
      <c r="E17" s="405">
        <f t="shared" si="0"/>
        <v>0</v>
      </c>
      <c r="F17" s="406"/>
    </row>
    <row r="18" spans="1:6" ht="13.5">
      <c r="A18" s="412" t="s">
        <v>638</v>
      </c>
      <c r="B18" s="410" t="s">
        <v>646</v>
      </c>
      <c r="C18" s="404"/>
      <c r="D18" s="404"/>
      <c r="E18" s="405">
        <f t="shared" si="0"/>
        <v>0</v>
      </c>
      <c r="F18" s="406"/>
    </row>
    <row r="19" spans="1:15" ht="12">
      <c r="A19" s="413" t="s">
        <v>647</v>
      </c>
      <c r="B19" s="403" t="s">
        <v>648</v>
      </c>
      <c r="C19" s="408">
        <f>C11+C15+C16</f>
        <v>0</v>
      </c>
      <c r="D19" s="408">
        <f>D11+D15+D16</f>
        <v>0</v>
      </c>
      <c r="E19" s="414">
        <f>E11+E15+E16</f>
        <v>0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649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650</v>
      </c>
      <c r="B21" s="403" t="s">
        <v>651</v>
      </c>
      <c r="C21" s="404">
        <v>9</v>
      </c>
      <c r="D21" s="404"/>
      <c r="E21" s="405">
        <f t="shared" si="0"/>
        <v>9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652</v>
      </c>
      <c r="B23" s="415"/>
      <c r="C23" s="411"/>
      <c r="D23" s="408"/>
      <c r="E23" s="405"/>
      <c r="F23" s="406"/>
    </row>
    <row r="24" spans="1:15" ht="24">
      <c r="A24" s="409" t="s">
        <v>653</v>
      </c>
      <c r="B24" s="410" t="s">
        <v>654</v>
      </c>
      <c r="C24" s="411">
        <f>SUM(C25:C27)</f>
        <v>154</v>
      </c>
      <c r="D24" s="411">
        <f>SUM(D25:D27)</f>
        <v>154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655</v>
      </c>
      <c r="B25" s="410" t="s">
        <v>656</v>
      </c>
      <c r="C25" s="404">
        <v>48</v>
      </c>
      <c r="D25" s="404">
        <v>48</v>
      </c>
      <c r="E25" s="405">
        <f t="shared" si="0"/>
        <v>0</v>
      </c>
      <c r="F25" s="406"/>
    </row>
    <row r="26" spans="1:6" ht="13.5">
      <c r="A26" s="412" t="s">
        <v>657</v>
      </c>
      <c r="B26" s="410" t="s">
        <v>658</v>
      </c>
      <c r="C26" s="404">
        <v>106</v>
      </c>
      <c r="D26" s="404">
        <v>106</v>
      </c>
      <c r="E26" s="405">
        <f>C26-D26</f>
        <v>0</v>
      </c>
      <c r="F26" s="406"/>
    </row>
    <row r="27" spans="1:6" ht="13.5">
      <c r="A27" s="412" t="s">
        <v>659</v>
      </c>
      <c r="B27" s="410" t="s">
        <v>660</v>
      </c>
      <c r="C27" s="404"/>
      <c r="D27" s="404"/>
      <c r="E27" s="405">
        <f>C27-D27</f>
        <v>0</v>
      </c>
      <c r="F27" s="406"/>
    </row>
    <row r="28" spans="1:6" ht="12">
      <c r="A28" s="409" t="s">
        <v>661</v>
      </c>
      <c r="B28" s="410" t="s">
        <v>662</v>
      </c>
      <c r="C28" s="404">
        <v>445</v>
      </c>
      <c r="D28" s="404">
        <v>445</v>
      </c>
      <c r="E28" s="405">
        <f t="shared" si="0"/>
        <v>0</v>
      </c>
      <c r="F28" s="406"/>
    </row>
    <row r="29" spans="1:6" ht="12">
      <c r="A29" s="409" t="s">
        <v>663</v>
      </c>
      <c r="B29" s="410" t="s">
        <v>664</v>
      </c>
      <c r="C29" s="404">
        <v>4</v>
      </c>
      <c r="D29" s="404">
        <v>4</v>
      </c>
      <c r="E29" s="405">
        <f t="shared" si="0"/>
        <v>0</v>
      </c>
      <c r="F29" s="406"/>
    </row>
    <row r="30" spans="1:6" ht="24">
      <c r="A30" s="409" t="s">
        <v>665</v>
      </c>
      <c r="B30" s="410" t="s">
        <v>666</v>
      </c>
      <c r="C30" s="404"/>
      <c r="D30" s="404"/>
      <c r="E30" s="405">
        <f t="shared" si="0"/>
        <v>0</v>
      </c>
      <c r="F30" s="406"/>
    </row>
    <row r="31" spans="1:6" ht="12">
      <c r="A31" s="409" t="s">
        <v>667</v>
      </c>
      <c r="B31" s="410" t="s">
        <v>668</v>
      </c>
      <c r="C31" s="404">
        <v>14</v>
      </c>
      <c r="D31" s="404">
        <v>14</v>
      </c>
      <c r="E31" s="405">
        <f t="shared" si="0"/>
        <v>0</v>
      </c>
      <c r="F31" s="406"/>
    </row>
    <row r="32" spans="1:6" ht="12">
      <c r="A32" s="409" t="s">
        <v>669</v>
      </c>
      <c r="B32" s="410" t="s">
        <v>670</v>
      </c>
      <c r="C32" s="404"/>
      <c r="D32" s="404"/>
      <c r="E32" s="405">
        <f t="shared" si="0"/>
        <v>0</v>
      </c>
      <c r="F32" s="406"/>
    </row>
    <row r="33" spans="1:15" ht="12">
      <c r="A33" s="409" t="s">
        <v>671</v>
      </c>
      <c r="B33" s="410" t="s">
        <v>672</v>
      </c>
      <c r="C33" s="416">
        <f>SUM(C34:C37)</f>
        <v>3</v>
      </c>
      <c r="D33" s="416">
        <f>SUM(D34:D37)</f>
        <v>3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673</v>
      </c>
      <c r="B34" s="410" t="s">
        <v>674</v>
      </c>
      <c r="C34" s="404">
        <v>3</v>
      </c>
      <c r="D34" s="404">
        <v>3</v>
      </c>
      <c r="E34" s="405">
        <f t="shared" si="0"/>
        <v>0</v>
      </c>
      <c r="F34" s="406"/>
    </row>
    <row r="35" spans="1:6" ht="13.5">
      <c r="A35" s="412" t="s">
        <v>675</v>
      </c>
      <c r="B35" s="410" t="s">
        <v>676</v>
      </c>
      <c r="C35" s="404"/>
      <c r="D35" s="404"/>
      <c r="E35" s="405">
        <f t="shared" si="0"/>
        <v>0</v>
      </c>
      <c r="F35" s="406"/>
    </row>
    <row r="36" spans="1:6" ht="13.5">
      <c r="A36" s="412" t="s">
        <v>677</v>
      </c>
      <c r="B36" s="410" t="s">
        <v>678</v>
      </c>
      <c r="C36" s="404"/>
      <c r="D36" s="404"/>
      <c r="E36" s="405">
        <f t="shared" si="0"/>
        <v>0</v>
      </c>
      <c r="F36" s="406"/>
    </row>
    <row r="37" spans="1:6" ht="13.5">
      <c r="A37" s="412" t="s">
        <v>679</v>
      </c>
      <c r="B37" s="410" t="s">
        <v>680</v>
      </c>
      <c r="C37" s="404"/>
      <c r="D37" s="404"/>
      <c r="E37" s="405">
        <f t="shared" si="0"/>
        <v>0</v>
      </c>
      <c r="F37" s="406"/>
    </row>
    <row r="38" spans="1:15" ht="12">
      <c r="A38" s="409" t="s">
        <v>681</v>
      </c>
      <c r="B38" s="410" t="s">
        <v>682</v>
      </c>
      <c r="C38" s="411">
        <f>SUM(C39:C42)</f>
        <v>77</v>
      </c>
      <c r="D38" s="416">
        <f>SUM(D39:D42)</f>
        <v>77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683</v>
      </c>
      <c r="B39" s="410" t="s">
        <v>684</v>
      </c>
      <c r="C39" s="404"/>
      <c r="D39" s="404"/>
      <c r="E39" s="405">
        <f t="shared" si="0"/>
        <v>0</v>
      </c>
      <c r="F39" s="406"/>
    </row>
    <row r="40" spans="1:6" ht="13.5">
      <c r="A40" s="412" t="s">
        <v>685</v>
      </c>
      <c r="B40" s="410" t="s">
        <v>686</v>
      </c>
      <c r="C40" s="404"/>
      <c r="D40" s="404"/>
      <c r="E40" s="405">
        <f t="shared" si="0"/>
        <v>0</v>
      </c>
      <c r="F40" s="406"/>
    </row>
    <row r="41" spans="1:6" ht="13.5">
      <c r="A41" s="412" t="s">
        <v>687</v>
      </c>
      <c r="B41" s="410" t="s">
        <v>688</v>
      </c>
      <c r="C41" s="404"/>
      <c r="D41" s="404"/>
      <c r="E41" s="405">
        <f t="shared" si="0"/>
        <v>0</v>
      </c>
      <c r="F41" s="406"/>
    </row>
    <row r="42" spans="1:6" ht="13.5">
      <c r="A42" s="412" t="s">
        <v>689</v>
      </c>
      <c r="B42" s="410" t="s">
        <v>690</v>
      </c>
      <c r="C42" s="404">
        <v>77</v>
      </c>
      <c r="D42" s="404">
        <v>77</v>
      </c>
      <c r="E42" s="405">
        <f t="shared" si="0"/>
        <v>0</v>
      </c>
      <c r="F42" s="406"/>
    </row>
    <row r="43" spans="1:15" ht="12">
      <c r="A43" s="413" t="s">
        <v>691</v>
      </c>
      <c r="B43" s="403" t="s">
        <v>692</v>
      </c>
      <c r="C43" s="408">
        <f>C24+C28+C29+C31+C30+C32+C33+C38</f>
        <v>697</v>
      </c>
      <c r="D43" s="408">
        <f>D24+D28+D29+D31+D30+D32+D33+D38</f>
        <v>697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693</v>
      </c>
      <c r="B44" s="407" t="s">
        <v>694</v>
      </c>
      <c r="C44" s="418">
        <f>C43+C21+C19+C9</f>
        <v>706</v>
      </c>
      <c r="D44" s="418">
        <f>D43+D21+D19+D9</f>
        <v>697</v>
      </c>
      <c r="E44" s="414">
        <f>E43+E21+E19+E9</f>
        <v>9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695</v>
      </c>
      <c r="B47" s="420"/>
      <c r="C47" s="423"/>
      <c r="D47" s="423"/>
      <c r="E47" s="423"/>
      <c r="F47" s="397" t="s">
        <v>278</v>
      </c>
    </row>
    <row r="48" spans="1:6" s="314" customFormat="1" ht="24" customHeight="1">
      <c r="A48" s="393" t="s">
        <v>472</v>
      </c>
      <c r="B48" s="394" t="s">
        <v>9</v>
      </c>
      <c r="C48" s="424" t="s">
        <v>696</v>
      </c>
      <c r="D48" s="570" t="s">
        <v>697</v>
      </c>
      <c r="E48" s="570"/>
      <c r="F48" s="396" t="s">
        <v>698</v>
      </c>
    </row>
    <row r="49" spans="1:6" s="314" customFormat="1" ht="25.5">
      <c r="A49" s="393"/>
      <c r="B49" s="399"/>
      <c r="C49" s="424"/>
      <c r="D49" s="400" t="s">
        <v>627</v>
      </c>
      <c r="E49" s="400" t="s">
        <v>628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699</v>
      </c>
      <c r="B51" s="415"/>
      <c r="C51" s="418"/>
      <c r="D51" s="418"/>
      <c r="E51" s="418"/>
      <c r="F51" s="426"/>
    </row>
    <row r="52" spans="1:16" ht="24">
      <c r="A52" s="409" t="s">
        <v>700</v>
      </c>
      <c r="B52" s="410" t="s">
        <v>701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702</v>
      </c>
      <c r="B53" s="410" t="s">
        <v>703</v>
      </c>
      <c r="C53" s="404"/>
      <c r="D53" s="404"/>
      <c r="E53" s="411">
        <f>C53-D53</f>
        <v>0</v>
      </c>
      <c r="F53" s="404"/>
    </row>
    <row r="54" spans="1:6" ht="13.5">
      <c r="A54" s="412" t="s">
        <v>704</v>
      </c>
      <c r="B54" s="410" t="s">
        <v>705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689</v>
      </c>
      <c r="B55" s="410" t="s">
        <v>706</v>
      </c>
      <c r="C55" s="404"/>
      <c r="D55" s="404"/>
      <c r="E55" s="411">
        <f t="shared" si="1"/>
        <v>0</v>
      </c>
      <c r="F55" s="404"/>
    </row>
    <row r="56" spans="1:16" ht="36">
      <c r="A56" s="409" t="s">
        <v>707</v>
      </c>
      <c r="B56" s="410" t="s">
        <v>708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709</v>
      </c>
      <c r="B57" s="410" t="s">
        <v>710</v>
      </c>
      <c r="C57" s="404"/>
      <c r="D57" s="404"/>
      <c r="E57" s="411">
        <f t="shared" si="1"/>
        <v>0</v>
      </c>
      <c r="F57" s="404"/>
    </row>
    <row r="58" spans="1:6" ht="13.5">
      <c r="A58" s="427" t="s">
        <v>711</v>
      </c>
      <c r="B58" s="410" t="s">
        <v>712</v>
      </c>
      <c r="C58" s="428"/>
      <c r="D58" s="428"/>
      <c r="E58" s="411">
        <f t="shared" si="1"/>
        <v>0</v>
      </c>
      <c r="F58" s="428"/>
    </row>
    <row r="59" spans="1:6" ht="25.5">
      <c r="A59" s="427" t="s">
        <v>713</v>
      </c>
      <c r="B59" s="410" t="s">
        <v>714</v>
      </c>
      <c r="C59" s="404"/>
      <c r="D59" s="404"/>
      <c r="E59" s="411">
        <f t="shared" si="1"/>
        <v>0</v>
      </c>
      <c r="F59" s="404"/>
    </row>
    <row r="60" spans="1:6" ht="13.5">
      <c r="A60" s="427" t="s">
        <v>711</v>
      </c>
      <c r="B60" s="410" t="s">
        <v>715</v>
      </c>
      <c r="C60" s="428"/>
      <c r="D60" s="428"/>
      <c r="E60" s="411">
        <f t="shared" si="1"/>
        <v>0</v>
      </c>
      <c r="F60" s="428"/>
    </row>
    <row r="61" spans="1:6" ht="12">
      <c r="A61" s="409" t="s">
        <v>140</v>
      </c>
      <c r="B61" s="410" t="s">
        <v>716</v>
      </c>
      <c r="C61" s="404"/>
      <c r="D61" s="404"/>
      <c r="E61" s="411">
        <f t="shared" si="1"/>
        <v>0</v>
      </c>
      <c r="F61" s="429"/>
    </row>
    <row r="62" spans="1:6" ht="24">
      <c r="A62" s="409" t="s">
        <v>143</v>
      </c>
      <c r="B62" s="410" t="s">
        <v>717</v>
      </c>
      <c r="C62" s="404"/>
      <c r="D62" s="404"/>
      <c r="E62" s="411">
        <f t="shared" si="1"/>
        <v>0</v>
      </c>
      <c r="F62" s="429"/>
    </row>
    <row r="63" spans="1:6" ht="12">
      <c r="A63" s="409" t="s">
        <v>718</v>
      </c>
      <c r="B63" s="410" t="s">
        <v>719</v>
      </c>
      <c r="C63" s="404"/>
      <c r="D63" s="404"/>
      <c r="E63" s="411">
        <f t="shared" si="1"/>
        <v>0</v>
      </c>
      <c r="F63" s="429"/>
    </row>
    <row r="64" spans="1:6" ht="12">
      <c r="A64" s="409" t="s">
        <v>720</v>
      </c>
      <c r="B64" s="410" t="s">
        <v>721</v>
      </c>
      <c r="C64" s="404"/>
      <c r="D64" s="404"/>
      <c r="E64" s="411">
        <f t="shared" si="1"/>
        <v>0</v>
      </c>
      <c r="F64" s="429"/>
    </row>
    <row r="65" spans="1:6" ht="13.5">
      <c r="A65" s="412" t="s">
        <v>722</v>
      </c>
      <c r="B65" s="410" t="s">
        <v>723</v>
      </c>
      <c r="C65" s="428"/>
      <c r="D65" s="428"/>
      <c r="E65" s="411">
        <f t="shared" si="1"/>
        <v>0</v>
      </c>
      <c r="F65" s="430"/>
    </row>
    <row r="66" spans="1:16" ht="12">
      <c r="A66" s="413" t="s">
        <v>724</v>
      </c>
      <c r="B66" s="403" t="s">
        <v>725</v>
      </c>
      <c r="C66" s="418">
        <f>C52+C56+C61+C62+C63+C64</f>
        <v>0</v>
      </c>
      <c r="D66" s="418">
        <f>D52+D56+D61+D62+D63+D64</f>
        <v>0</v>
      </c>
      <c r="E66" s="411">
        <f t="shared" si="1"/>
        <v>0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726</v>
      </c>
      <c r="B67" s="407"/>
      <c r="C67" s="408"/>
      <c r="D67" s="408"/>
      <c r="E67" s="411"/>
      <c r="F67" s="431"/>
    </row>
    <row r="68" spans="1:6" ht="12">
      <c r="A68" s="409" t="s">
        <v>727</v>
      </c>
      <c r="B68" s="432" t="s">
        <v>728</v>
      </c>
      <c r="C68" s="404">
        <v>11</v>
      </c>
      <c r="D68" s="404"/>
      <c r="E68" s="411">
        <f t="shared" si="1"/>
        <v>11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729</v>
      </c>
      <c r="B70" s="415"/>
      <c r="C70" s="408"/>
      <c r="D70" s="408"/>
      <c r="E70" s="411"/>
      <c r="F70" s="431"/>
    </row>
    <row r="71" spans="1:16" ht="24">
      <c r="A71" s="409" t="s">
        <v>700</v>
      </c>
      <c r="B71" s="410" t="s">
        <v>730</v>
      </c>
      <c r="C71" s="416">
        <f>SUM(C72:C74)</f>
        <v>65</v>
      </c>
      <c r="D71" s="416">
        <f>SUM(D72:D74)</f>
        <v>65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731</v>
      </c>
      <c r="B72" s="410" t="s">
        <v>732</v>
      </c>
      <c r="C72" s="404">
        <v>28</v>
      </c>
      <c r="D72" s="404">
        <v>28</v>
      </c>
      <c r="E72" s="411">
        <f t="shared" si="1"/>
        <v>0</v>
      </c>
      <c r="F72" s="429"/>
    </row>
    <row r="73" spans="1:6" ht="13.5">
      <c r="A73" s="412" t="s">
        <v>733</v>
      </c>
      <c r="B73" s="410" t="s">
        <v>734</v>
      </c>
      <c r="C73" s="404"/>
      <c r="D73" s="404"/>
      <c r="E73" s="411">
        <f t="shared" si="1"/>
        <v>0</v>
      </c>
      <c r="F73" s="429"/>
    </row>
    <row r="74" spans="1:6" ht="12">
      <c r="A74" s="409" t="s">
        <v>735</v>
      </c>
      <c r="B74" s="410" t="s">
        <v>736</v>
      </c>
      <c r="C74" s="404">
        <v>37</v>
      </c>
      <c r="D74" s="404">
        <v>37</v>
      </c>
      <c r="E74" s="411">
        <f t="shared" si="1"/>
        <v>0</v>
      </c>
      <c r="F74" s="429"/>
    </row>
    <row r="75" spans="1:16" ht="36">
      <c r="A75" s="409" t="s">
        <v>707</v>
      </c>
      <c r="B75" s="410" t="s">
        <v>737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738</v>
      </c>
      <c r="B76" s="410" t="s">
        <v>739</v>
      </c>
      <c r="C76" s="404"/>
      <c r="D76" s="404"/>
      <c r="E76" s="411">
        <f t="shared" si="1"/>
        <v>0</v>
      </c>
      <c r="F76" s="404"/>
    </row>
    <row r="77" spans="1:6" ht="13.5">
      <c r="A77" s="412" t="s">
        <v>740</v>
      </c>
      <c r="B77" s="410" t="s">
        <v>741</v>
      </c>
      <c r="C77" s="428"/>
      <c r="D77" s="428"/>
      <c r="E77" s="411">
        <f t="shared" si="1"/>
        <v>0</v>
      </c>
      <c r="F77" s="428"/>
    </row>
    <row r="78" spans="1:6" ht="13.5">
      <c r="A78" s="412" t="s">
        <v>742</v>
      </c>
      <c r="B78" s="410" t="s">
        <v>743</v>
      </c>
      <c r="C78" s="404"/>
      <c r="D78" s="404"/>
      <c r="E78" s="411">
        <f t="shared" si="1"/>
        <v>0</v>
      </c>
      <c r="F78" s="404"/>
    </row>
    <row r="79" spans="1:6" ht="13.5">
      <c r="A79" s="412" t="s">
        <v>711</v>
      </c>
      <c r="B79" s="410" t="s">
        <v>744</v>
      </c>
      <c r="C79" s="428"/>
      <c r="D79" s="428"/>
      <c r="E79" s="411">
        <f t="shared" si="1"/>
        <v>0</v>
      </c>
      <c r="F79" s="428"/>
    </row>
    <row r="80" spans="1:16" ht="12">
      <c r="A80" s="409" t="s">
        <v>745</v>
      </c>
      <c r="B80" s="410" t="s">
        <v>746</v>
      </c>
      <c r="C80" s="418">
        <f>SUM(C81:C84)</f>
        <v>0</v>
      </c>
      <c r="D80" s="418">
        <f>SUM(D81:D84)</f>
        <v>0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747</v>
      </c>
      <c r="B81" s="410" t="s">
        <v>748</v>
      </c>
      <c r="C81" s="404"/>
      <c r="D81" s="404"/>
      <c r="E81" s="411">
        <f t="shared" si="1"/>
        <v>0</v>
      </c>
      <c r="F81" s="404"/>
    </row>
    <row r="82" spans="1:6" ht="13.5">
      <c r="A82" s="412" t="s">
        <v>749</v>
      </c>
      <c r="B82" s="410" t="s">
        <v>750</v>
      </c>
      <c r="C82" s="404"/>
      <c r="D82" s="404"/>
      <c r="E82" s="411">
        <f t="shared" si="1"/>
        <v>0</v>
      </c>
      <c r="F82" s="404"/>
    </row>
    <row r="83" spans="1:6" ht="25.5">
      <c r="A83" s="412" t="s">
        <v>751</v>
      </c>
      <c r="B83" s="410" t="s">
        <v>752</v>
      </c>
      <c r="C83" s="404"/>
      <c r="D83" s="404"/>
      <c r="E83" s="411">
        <f t="shared" si="1"/>
        <v>0</v>
      </c>
      <c r="F83" s="404"/>
    </row>
    <row r="84" spans="1:6" ht="13.5">
      <c r="A84" s="412" t="s">
        <v>753</v>
      </c>
      <c r="B84" s="410" t="s">
        <v>754</v>
      </c>
      <c r="C84" s="404"/>
      <c r="D84" s="404"/>
      <c r="E84" s="411">
        <f t="shared" si="1"/>
        <v>0</v>
      </c>
      <c r="F84" s="404"/>
    </row>
    <row r="85" spans="1:16" ht="12">
      <c r="A85" s="409" t="s">
        <v>755</v>
      </c>
      <c r="B85" s="410" t="s">
        <v>756</v>
      </c>
      <c r="C85" s="408">
        <f>SUM(C86:C90)+C94</f>
        <v>328</v>
      </c>
      <c r="D85" s="408">
        <f>SUM(D86:D90)+D94</f>
        <v>328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757</v>
      </c>
      <c r="B86" s="410" t="s">
        <v>758</v>
      </c>
      <c r="C86" s="404"/>
      <c r="D86" s="404"/>
      <c r="E86" s="411">
        <f t="shared" si="1"/>
        <v>0</v>
      </c>
      <c r="F86" s="404"/>
    </row>
    <row r="87" spans="1:6" ht="12">
      <c r="A87" s="409" t="s">
        <v>759</v>
      </c>
      <c r="B87" s="410" t="s">
        <v>760</v>
      </c>
      <c r="C87" s="404">
        <v>74</v>
      </c>
      <c r="D87" s="404">
        <v>74</v>
      </c>
      <c r="E87" s="411">
        <f t="shared" si="1"/>
        <v>0</v>
      </c>
      <c r="F87" s="404"/>
    </row>
    <row r="88" spans="1:6" ht="12">
      <c r="A88" s="409" t="s">
        <v>761</v>
      </c>
      <c r="B88" s="410" t="s">
        <v>762</v>
      </c>
      <c r="C88" s="404">
        <v>28</v>
      </c>
      <c r="D88" s="404">
        <v>28</v>
      </c>
      <c r="E88" s="411">
        <f t="shared" si="1"/>
        <v>0</v>
      </c>
      <c r="F88" s="404"/>
    </row>
    <row r="89" spans="1:6" ht="12">
      <c r="A89" s="409" t="s">
        <v>763</v>
      </c>
      <c r="B89" s="410" t="s">
        <v>764</v>
      </c>
      <c r="C89" s="404">
        <v>150</v>
      </c>
      <c r="D89" s="404">
        <v>150</v>
      </c>
      <c r="E89" s="411">
        <f t="shared" si="1"/>
        <v>0</v>
      </c>
      <c r="F89" s="404"/>
    </row>
    <row r="90" spans="1:16" ht="12">
      <c r="A90" s="409" t="s">
        <v>765</v>
      </c>
      <c r="B90" s="410" t="s">
        <v>766</v>
      </c>
      <c r="C90" s="418">
        <f>SUM(C91:C93)</f>
        <v>41</v>
      </c>
      <c r="D90" s="418">
        <f>SUM(D91:D93)</f>
        <v>41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767</v>
      </c>
      <c r="B91" s="410" t="s">
        <v>768</v>
      </c>
      <c r="C91" s="404"/>
      <c r="D91" s="404"/>
      <c r="E91" s="411">
        <f t="shared" si="1"/>
        <v>0</v>
      </c>
      <c r="F91" s="404"/>
    </row>
    <row r="92" spans="1:6" ht="13.5">
      <c r="A92" s="412" t="s">
        <v>675</v>
      </c>
      <c r="B92" s="410" t="s">
        <v>769</v>
      </c>
      <c r="C92" s="404">
        <v>28</v>
      </c>
      <c r="D92" s="404">
        <v>28</v>
      </c>
      <c r="E92" s="411">
        <f t="shared" si="1"/>
        <v>0</v>
      </c>
      <c r="F92" s="404"/>
    </row>
    <row r="93" spans="1:6" ht="13.5">
      <c r="A93" s="412" t="s">
        <v>679</v>
      </c>
      <c r="B93" s="410" t="s">
        <v>770</v>
      </c>
      <c r="C93" s="404">
        <v>13</v>
      </c>
      <c r="D93" s="404">
        <v>13</v>
      </c>
      <c r="E93" s="411">
        <f t="shared" si="1"/>
        <v>0</v>
      </c>
      <c r="F93" s="404"/>
    </row>
    <row r="94" spans="1:6" ht="24">
      <c r="A94" s="409" t="s">
        <v>771</v>
      </c>
      <c r="B94" s="410" t="s">
        <v>772</v>
      </c>
      <c r="C94" s="404">
        <v>35</v>
      </c>
      <c r="D94" s="404">
        <v>35</v>
      </c>
      <c r="E94" s="411">
        <f t="shared" si="1"/>
        <v>0</v>
      </c>
      <c r="F94" s="404"/>
    </row>
    <row r="95" spans="1:6" ht="12">
      <c r="A95" s="409" t="s">
        <v>773</v>
      </c>
      <c r="B95" s="410" t="s">
        <v>774</v>
      </c>
      <c r="C95" s="404">
        <v>19</v>
      </c>
      <c r="D95" s="404">
        <v>19</v>
      </c>
      <c r="E95" s="411">
        <f t="shared" si="1"/>
        <v>0</v>
      </c>
      <c r="F95" s="429"/>
    </row>
    <row r="96" spans="1:16" ht="12">
      <c r="A96" s="413" t="s">
        <v>775</v>
      </c>
      <c r="B96" s="432" t="s">
        <v>776</v>
      </c>
      <c r="C96" s="408">
        <f>C85+C80+C75+C71+C95</f>
        <v>412</v>
      </c>
      <c r="D96" s="408">
        <f>D85+D80+D75+D71+D95</f>
        <v>412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777</v>
      </c>
      <c r="B97" s="407" t="s">
        <v>778</v>
      </c>
      <c r="C97" s="408">
        <f>C96+C68+C66</f>
        <v>423</v>
      </c>
      <c r="D97" s="408">
        <f>D96+D68+D66</f>
        <v>412</v>
      </c>
      <c r="E97" s="408">
        <f>E96+E68+E66</f>
        <v>11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779</v>
      </c>
      <c r="B99" s="376"/>
      <c r="C99" s="434"/>
      <c r="D99" s="434"/>
      <c r="E99" s="434"/>
      <c r="F99" s="436" t="s">
        <v>533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472</v>
      </c>
      <c r="B100" s="407" t="s">
        <v>473</v>
      </c>
      <c r="C100" s="396" t="s">
        <v>780</v>
      </c>
      <c r="D100" s="396" t="s">
        <v>781</v>
      </c>
      <c r="E100" s="396" t="s">
        <v>782</v>
      </c>
      <c r="F100" s="396" t="s">
        <v>783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15</v>
      </c>
      <c r="B101" s="407" t="s">
        <v>16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784</v>
      </c>
      <c r="B102" s="410" t="s">
        <v>785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786</v>
      </c>
      <c r="B103" s="410" t="s">
        <v>787</v>
      </c>
      <c r="C103" s="404"/>
      <c r="D103" s="404"/>
      <c r="E103" s="404"/>
      <c r="F103" s="439">
        <f>C103+D103-E103</f>
        <v>0</v>
      </c>
    </row>
    <row r="104" spans="1:6" ht="12">
      <c r="A104" s="409" t="s">
        <v>788</v>
      </c>
      <c r="B104" s="410" t="s">
        <v>789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790</v>
      </c>
      <c r="B105" s="407" t="s">
        <v>791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792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793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874</v>
      </c>
      <c r="B109" s="566"/>
      <c r="C109" s="566" t="s">
        <v>275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875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600" verticalDpi="6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A20" sqref="A20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794</v>
      </c>
      <c r="F2" s="449"/>
      <c r="G2" s="449"/>
      <c r="H2" s="447"/>
      <c r="I2" s="447"/>
    </row>
    <row r="3" spans="1:9" ht="12" customHeight="1">
      <c r="A3" s="447"/>
      <c r="B3" s="448"/>
      <c r="C3" s="572" t="s">
        <v>795</v>
      </c>
      <c r="D3" s="572"/>
      <c r="E3" s="572"/>
      <c r="F3" s="572"/>
      <c r="G3" s="572"/>
      <c r="H3" s="447"/>
      <c r="I3" s="447"/>
    </row>
    <row r="4" spans="1:9" ht="15" customHeight="1">
      <c r="A4" s="451" t="s">
        <v>392</v>
      </c>
      <c r="B4" s="573" t="str">
        <f>'справка _1_БАЛАНС'!E3</f>
        <v>Инвестор.БГ АД</v>
      </c>
      <c r="C4" s="573"/>
      <c r="D4" s="573"/>
      <c r="E4" s="573"/>
      <c r="F4" s="573"/>
      <c r="G4" s="574" t="s">
        <v>3</v>
      </c>
      <c r="H4" s="574"/>
      <c r="I4" s="452">
        <f>'справка _1_БАЛАНС'!H3</f>
        <v>130277328</v>
      </c>
    </row>
    <row r="5" spans="1:9" ht="15" customHeight="1">
      <c r="A5" s="453" t="s">
        <v>6</v>
      </c>
      <c r="B5" s="575">
        <f>'справка _1_БАЛАНС'!E5</f>
        <v>41820</v>
      </c>
      <c r="C5" s="575"/>
      <c r="D5" s="575"/>
      <c r="E5" s="575"/>
      <c r="F5" s="575"/>
      <c r="G5" s="576" t="s">
        <v>5</v>
      </c>
      <c r="H5" s="576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796</v>
      </c>
    </row>
    <row r="7" spans="1:9" s="458" customFormat="1" ht="12" customHeight="1">
      <c r="A7" s="455" t="s">
        <v>472</v>
      </c>
      <c r="B7" s="456"/>
      <c r="C7" s="582" t="s">
        <v>797</v>
      </c>
      <c r="D7" s="582"/>
      <c r="E7" s="582"/>
      <c r="F7" s="582" t="s">
        <v>798</v>
      </c>
      <c r="G7" s="582"/>
      <c r="H7" s="582"/>
      <c r="I7" s="582"/>
    </row>
    <row r="8" spans="1:9" s="458" customFormat="1" ht="21.75" customHeight="1">
      <c r="A8" s="455"/>
      <c r="B8" s="459" t="s">
        <v>9</v>
      </c>
      <c r="C8" s="460" t="s">
        <v>799</v>
      </c>
      <c r="D8" s="460" t="s">
        <v>800</v>
      </c>
      <c r="E8" s="460" t="s">
        <v>801</v>
      </c>
      <c r="F8" s="461" t="s">
        <v>802</v>
      </c>
      <c r="G8" s="577" t="s">
        <v>803</v>
      </c>
      <c r="H8" s="577"/>
      <c r="I8" s="462" t="s">
        <v>804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544</v>
      </c>
      <c r="H9" s="457" t="s">
        <v>545</v>
      </c>
      <c r="I9" s="462"/>
    </row>
    <row r="10" spans="1:9" s="468" customFormat="1" ht="12">
      <c r="A10" s="465" t="s">
        <v>15</v>
      </c>
      <c r="B10" s="466" t="s">
        <v>16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805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806</v>
      </c>
      <c r="B12" s="472" t="s">
        <v>807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808</v>
      </c>
      <c r="B13" s="472" t="s">
        <v>809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608</v>
      </c>
      <c r="B14" s="472" t="s">
        <v>810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811</v>
      </c>
      <c r="B15" s="472" t="s">
        <v>812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79</v>
      </c>
      <c r="B16" s="472" t="s">
        <v>813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576</v>
      </c>
      <c r="B17" s="478" t="s">
        <v>814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815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806</v>
      </c>
      <c r="B19" s="472" t="s">
        <v>816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817</v>
      </c>
      <c r="B20" s="472" t="s">
        <v>818</v>
      </c>
      <c r="C20" s="474">
        <v>17329</v>
      </c>
      <c r="D20" s="474"/>
      <c r="E20" s="474"/>
      <c r="F20" s="474">
        <v>17329</v>
      </c>
      <c r="G20" s="474"/>
      <c r="H20" s="474"/>
      <c r="I20" s="475">
        <f t="shared" si="0"/>
        <v>17329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819</v>
      </c>
      <c r="B21" s="472" t="s">
        <v>820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821</v>
      </c>
      <c r="B22" s="472" t="s">
        <v>822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823</v>
      </c>
      <c r="B23" s="472" t="s">
        <v>824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825</v>
      </c>
      <c r="B24" s="472" t="s">
        <v>826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827</v>
      </c>
      <c r="B25" s="483" t="s">
        <v>828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829</v>
      </c>
      <c r="B26" s="478" t="s">
        <v>830</v>
      </c>
      <c r="C26" s="465">
        <f aca="true" t="shared" si="2" ref="C26:H26">SUM(C19:C25)</f>
        <v>17329</v>
      </c>
      <c r="D26" s="465">
        <f t="shared" si="2"/>
        <v>0</v>
      </c>
      <c r="E26" s="465">
        <f t="shared" si="2"/>
        <v>0</v>
      </c>
      <c r="F26" s="465">
        <f t="shared" si="2"/>
        <v>17329</v>
      </c>
      <c r="G26" s="465">
        <f t="shared" si="2"/>
        <v>0</v>
      </c>
      <c r="H26" s="465">
        <f t="shared" si="2"/>
        <v>0</v>
      </c>
      <c r="I26" s="475">
        <f t="shared" si="0"/>
        <v>17329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8" t="s">
        <v>831</v>
      </c>
      <c r="B28" s="578"/>
      <c r="C28" s="578"/>
      <c r="D28" s="578"/>
      <c r="E28" s="578"/>
      <c r="F28" s="578"/>
      <c r="G28" s="578"/>
      <c r="H28" s="578"/>
      <c r="I28" s="578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872</v>
      </c>
      <c r="B30" s="579"/>
      <c r="C30" s="579"/>
      <c r="D30" s="489" t="s">
        <v>832</v>
      </c>
      <c r="E30" s="580" t="s">
        <v>389</v>
      </c>
      <c r="F30" s="580"/>
      <c r="G30" s="580"/>
      <c r="H30" s="490" t="s">
        <v>390</v>
      </c>
      <c r="I30" s="581" t="s">
        <v>876</v>
      </c>
      <c r="J30" s="581"/>
    </row>
  </sheetData>
  <sheetProtection sheet="1" objects="1" scenarios="1"/>
  <mergeCells count="12">
    <mergeCell ref="A28:I28"/>
    <mergeCell ref="B30:C30"/>
    <mergeCell ref="E30:G30"/>
    <mergeCell ref="I30:J30"/>
    <mergeCell ref="C7:E7"/>
    <mergeCell ref="F7:I7"/>
    <mergeCell ref="C3:G3"/>
    <mergeCell ref="B4:F4"/>
    <mergeCell ref="G4:H4"/>
    <mergeCell ref="B5:F5"/>
    <mergeCell ref="G5:H5"/>
    <mergeCell ref="G8:H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1" activePane="bottomLeft" state="split"/>
      <selection pane="topLeft" activeCell="D16" activeCellId="1" sqref="C43:G44 D16"/>
      <selection pane="bottomLeft" activeCell="C153" sqref="C153:F153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4" t="s">
        <v>833</v>
      </c>
      <c r="B2" s="584"/>
      <c r="C2" s="584"/>
      <c r="D2" s="584"/>
      <c r="E2" s="584"/>
      <c r="F2" s="584"/>
    </row>
    <row r="3" spans="1:6" ht="12.75" customHeight="1">
      <c r="A3" s="584" t="s">
        <v>834</v>
      </c>
      <c r="B3" s="584"/>
      <c r="C3" s="584"/>
      <c r="D3" s="584"/>
      <c r="E3" s="584"/>
      <c r="F3" s="58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392</v>
      </c>
      <c r="B5" s="585" t="str">
        <f>'справка _1_БАЛАНС'!E3</f>
        <v>Инвестор.БГ АД</v>
      </c>
      <c r="C5" s="585"/>
      <c r="D5" s="585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835</v>
      </c>
      <c r="B6" s="586">
        <f>'справка _1_БАЛАНС'!E5</f>
        <v>41820</v>
      </c>
      <c r="C6" s="586"/>
      <c r="D6" s="501"/>
      <c r="E6" s="502" t="s">
        <v>5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278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836</v>
      </c>
      <c r="B8" s="510" t="s">
        <v>9</v>
      </c>
      <c r="C8" s="511" t="s">
        <v>837</v>
      </c>
      <c r="D8" s="511" t="s">
        <v>838</v>
      </c>
      <c r="E8" s="511" t="s">
        <v>839</v>
      </c>
      <c r="F8" s="511" t="s">
        <v>840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15</v>
      </c>
      <c r="B9" s="510" t="s">
        <v>16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841</v>
      </c>
      <c r="B10" s="515"/>
      <c r="C10" s="516"/>
      <c r="D10" s="516"/>
      <c r="E10" s="516"/>
      <c r="F10" s="516"/>
    </row>
    <row r="11" spans="1:6" ht="18" customHeight="1">
      <c r="A11" s="517" t="s">
        <v>842</v>
      </c>
      <c r="B11" s="518"/>
      <c r="C11" s="516"/>
      <c r="D11" s="516"/>
      <c r="E11" s="516"/>
      <c r="F11" s="516"/>
    </row>
    <row r="12" spans="1:6" ht="14.25" customHeight="1">
      <c r="A12" s="517" t="s">
        <v>843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844</v>
      </c>
      <c r="B13" s="518"/>
      <c r="C13" s="519">
        <v>350</v>
      </c>
      <c r="D13" s="519">
        <v>100</v>
      </c>
      <c r="E13" s="519"/>
      <c r="F13" s="520">
        <f aca="true" t="shared" si="0" ref="F13:F26">C13-E13</f>
        <v>350</v>
      </c>
    </row>
    <row r="14" spans="1:6" ht="12.75">
      <c r="A14" s="517" t="s">
        <v>845</v>
      </c>
      <c r="B14" s="518"/>
      <c r="C14" s="519">
        <v>85</v>
      </c>
      <c r="D14" s="519">
        <v>100</v>
      </c>
      <c r="E14" s="519"/>
      <c r="F14" s="520">
        <f t="shared" si="0"/>
        <v>85</v>
      </c>
    </row>
    <row r="15" spans="1:6" ht="12.75">
      <c r="A15" s="517" t="s">
        <v>868</v>
      </c>
      <c r="B15" s="518"/>
      <c r="C15" s="519">
        <v>560</v>
      </c>
      <c r="D15" s="519">
        <v>80</v>
      </c>
      <c r="E15" s="519"/>
      <c r="F15" s="520">
        <f t="shared" si="0"/>
        <v>560</v>
      </c>
    </row>
    <row r="16" spans="1:6" ht="12.75">
      <c r="A16" s="517" t="s">
        <v>564</v>
      </c>
      <c r="B16" s="518"/>
      <c r="C16" s="519"/>
      <c r="D16" s="519"/>
      <c r="E16" s="519"/>
      <c r="F16" s="520">
        <f t="shared" si="0"/>
        <v>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576</v>
      </c>
      <c r="B27" s="522" t="s">
        <v>846</v>
      </c>
      <c r="C27" s="516">
        <f>SUM(C12:C26)</f>
        <v>1325</v>
      </c>
      <c r="D27" s="516"/>
      <c r="E27" s="516">
        <f>SUM(E12:E26)</f>
        <v>0</v>
      </c>
      <c r="F27" s="523">
        <f>SUM(F12:F26)</f>
        <v>1325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847</v>
      </c>
      <c r="B28" s="525"/>
      <c r="C28" s="516"/>
      <c r="D28" s="516"/>
      <c r="E28" s="516"/>
      <c r="F28" s="523"/>
    </row>
    <row r="29" spans="1:6" ht="12.75">
      <c r="A29" s="517" t="s">
        <v>552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555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558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561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829</v>
      </c>
      <c r="B44" s="522" t="s">
        <v>848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849</v>
      </c>
      <c r="B45" s="525"/>
      <c r="C45" s="516"/>
      <c r="D45" s="516"/>
      <c r="E45" s="516"/>
      <c r="F45" s="523"/>
    </row>
    <row r="46" spans="1:6" ht="12.75">
      <c r="A46" s="517" t="s">
        <v>854</v>
      </c>
      <c r="B46" s="525"/>
      <c r="C46" s="519"/>
      <c r="D46" s="519"/>
      <c r="E46" s="519"/>
      <c r="F46" s="520">
        <f>C46-E46</f>
        <v>0</v>
      </c>
    </row>
    <row r="47" spans="1:6" ht="12.75">
      <c r="A47" s="517" t="s">
        <v>859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558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561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851</v>
      </c>
      <c r="B61" s="522" t="s">
        <v>852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853</v>
      </c>
      <c r="B62" s="525"/>
      <c r="C62" s="516"/>
      <c r="D62" s="516"/>
      <c r="E62" s="516"/>
      <c r="F62" s="523"/>
    </row>
    <row r="63" spans="1:6" ht="12.75">
      <c r="A63" s="517" t="s">
        <v>850</v>
      </c>
      <c r="B63" s="525"/>
      <c r="C63" s="519"/>
      <c r="D63" s="519">
        <v>49</v>
      </c>
      <c r="E63" s="519"/>
      <c r="F63" s="520">
        <f>C63-E63</f>
        <v>0</v>
      </c>
    </row>
    <row r="64" spans="1:6" ht="12.75">
      <c r="A64" s="517" t="s">
        <v>869</v>
      </c>
      <c r="B64" s="525"/>
      <c r="C64" s="519">
        <v>4</v>
      </c>
      <c r="D64" s="519">
        <v>49</v>
      </c>
      <c r="E64" s="519"/>
      <c r="F64" s="520">
        <f aca="true" t="shared" si="3" ref="F64:F77">C64-E64</f>
        <v>4</v>
      </c>
    </row>
    <row r="65" spans="1:6" ht="12.75">
      <c r="A65" s="517" t="s">
        <v>558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561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593</v>
      </c>
      <c r="B78" s="522" t="s">
        <v>855</v>
      </c>
      <c r="C78" s="516">
        <f>SUM(C63:C77)</f>
        <v>4</v>
      </c>
      <c r="D78" s="516"/>
      <c r="E78" s="516">
        <f>SUM(E63:E77)</f>
        <v>0</v>
      </c>
      <c r="F78" s="523">
        <f>SUM(F63:F77)</f>
        <v>4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856</v>
      </c>
      <c r="B79" s="522" t="s">
        <v>857</v>
      </c>
      <c r="C79" s="516">
        <f>C78+C61+C44+C27</f>
        <v>1329</v>
      </c>
      <c r="D79" s="516"/>
      <c r="E79" s="516">
        <f>E78+E61+E44+E27</f>
        <v>0</v>
      </c>
      <c r="F79" s="523">
        <f>F78+F61+F44+F27</f>
        <v>1329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858</v>
      </c>
      <c r="B80" s="522"/>
      <c r="C80" s="516"/>
      <c r="D80" s="516"/>
      <c r="E80" s="516"/>
      <c r="F80" s="523"/>
    </row>
    <row r="81" spans="1:6" ht="14.25" customHeight="1">
      <c r="A81" s="517" t="s">
        <v>842</v>
      </c>
      <c r="B81" s="525"/>
      <c r="C81" s="516"/>
      <c r="D81" s="516"/>
      <c r="E81" s="516"/>
      <c r="F81" s="523"/>
    </row>
    <row r="82" spans="1:6" ht="12.75">
      <c r="A82" s="517" t="s">
        <v>854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859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558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561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576</v>
      </c>
      <c r="B97" s="522" t="s">
        <v>860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847</v>
      </c>
      <c r="B98" s="525"/>
      <c r="C98" s="516"/>
      <c r="D98" s="516"/>
      <c r="E98" s="516"/>
      <c r="F98" s="523"/>
    </row>
    <row r="99" spans="1:6" ht="12.75">
      <c r="A99" s="517" t="s">
        <v>552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555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558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561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829</v>
      </c>
      <c r="B114" s="522" t="s">
        <v>861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31.5" customHeight="1">
      <c r="A115" s="517" t="s">
        <v>849</v>
      </c>
      <c r="B115" s="525"/>
      <c r="C115" s="516"/>
      <c r="D115" s="516"/>
      <c r="E115" s="516"/>
      <c r="F115" s="523"/>
    </row>
    <row r="116" spans="1:6" ht="12.75">
      <c r="A116" s="517" t="s">
        <v>552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555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558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561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851</v>
      </c>
      <c r="B131" s="522" t="s">
        <v>862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853</v>
      </c>
      <c r="B132" s="525"/>
      <c r="C132" s="516"/>
      <c r="D132" s="516"/>
      <c r="E132" s="516"/>
      <c r="F132" s="523"/>
    </row>
    <row r="133" spans="1:6" ht="12.75">
      <c r="A133" s="517" t="s">
        <v>552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555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558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561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593</v>
      </c>
      <c r="B148" s="522" t="s">
        <v>863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864</v>
      </c>
      <c r="B149" s="522" t="s">
        <v>865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874</v>
      </c>
      <c r="B151" s="530"/>
      <c r="C151" s="583" t="s">
        <v>275</v>
      </c>
      <c r="D151" s="583"/>
      <c r="E151" s="583"/>
      <c r="F151" s="583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3" t="s">
        <v>875</v>
      </c>
      <c r="D153" s="583"/>
      <c r="E153" s="583"/>
      <c r="F153" s="583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2014-07-22T08:20:50Z</cp:lastPrinted>
  <dcterms:created xsi:type="dcterms:W3CDTF">2013-04-23T14:34:42Z</dcterms:created>
  <dcterms:modified xsi:type="dcterms:W3CDTF">2014-07-22T08:20:52Z</dcterms:modified>
  <cp:category/>
  <cp:version/>
  <cp:contentType/>
  <cp:contentStatus/>
</cp:coreProperties>
</file>