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<sst xmlns="http://schemas.openxmlformats.org/spreadsheetml/2006/main" count="1996" uniqueCount="693">
  <si>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</si>
  <si>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</si>
  <si>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</si>
  <si>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</si>
  <si>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</si>
  <si>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</si>
  <si>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</si>
  <si>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</si>
  <si>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</si>
  <si>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</si>
  <si>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</si>
  <si>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</si>
  <si>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</si>
  <si>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</si>
  <si>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</si>
  <si>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</si>
  <si>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</si>
  <si>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</si>
  <si>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</si>
  <si>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</si>
  <si>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</si>
  <si>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</si>
  <si>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</si>
  <si>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</si>
  <si>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</si>
  <si>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</si>
  <si>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</si>
  <si>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</si>
  <si>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</si>
  <si>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</si>
  <si>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</si>
  <si>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</si>
  <si>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</si>
  <si>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</si>
  <si>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</si>
  <si>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</si>
  <si>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</si>
  <si>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</si>
  <si>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</si>
  <si>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</si>
  <si>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</si>
  <si>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</si>
  <si>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</si>
  <si>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</si>
  <si>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</si>
  <si>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</si>
  <si>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</si>
  <si>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</si>
  <si>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</si>
  <si>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</si>
  <si>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</si>
  <si>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</si>
  <si>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</si>
  <si>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</si>
  <si>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</si>
  <si>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</si>
  <si>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</si>
  <si>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</si>
  <si>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</si>
  <si>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</si>
  <si>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</si>
  <si>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</si>
  <si>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</si>
  <si>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</si>
  <si>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</si>
  <si>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</si>
  <si>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</si>
  <si>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</si>
  <si>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</si>
  <si>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</si>
  <si>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</si>
  <si>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</si>
  <si>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</si>
  <si>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</si>
  <si>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</si>
  <si>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</si>
  <si>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</si>
  <si>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</si>
  <si>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</si>
  <si>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</si>
  <si>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</si>
  <si>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</si>
  <si>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</si>
  <si>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</si>
  <si>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</si>
  <si>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</si>
  <si>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</si>
  <si>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</si>
  <si>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</si>
  <si>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</si>
  <si>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</si>
  <si>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</si>
  <si>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</si>
  <si>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</si>
  <si>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</si>
  <si>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</si>
  <si>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</si>
  <si>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</si>
  <si>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</si>
  <si>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</si>
  <si>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</si>
  <si>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</si>
  <si>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</si>
  <si>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</si>
  <si>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</si>
  <si>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</si>
  <si>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</si>
  <si>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</si>
  <si>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</si>
  <si>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</si>
  <si>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</si>
  <si>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</si>
  <si>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</si>
  <si>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</si>
  <si>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</si>
  <si>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</si>
  <si>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</si>
  <si>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</si>
  <si>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</si>
  <si>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</si>
  <si>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</si>
  <si>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</si>
  <si>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</si>
  <si>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</si>
  <si>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</si>
  <si>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</si>
  <si>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</si>
  <si>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</si>
  <si>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</si>
  <si>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</si>
  <si>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</si>
  <si>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</si>
  <si>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</si>
  <si>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</si>
  <si>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</si>
  <si>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</si>
  <si>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</si>
  <si>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</si>
  <si>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</si>
  <si>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</si>
  <si>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</si>
  <si>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</si>
  <si>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</si>
  <si>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</si>
  <si>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</si>
  <si>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</si>
  <si>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</si>
  <si>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</si>
  <si>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</si>
  <si>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</si>
  <si>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</si>
  <si>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</si>
  <si>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</si>
  <si>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</si>
  <si>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</si>
  <si>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</si>
  <si>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</si>
  <si>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</si>
  <si>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</si>
  <si>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</si>
  <si>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</si>
  <si>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</si>
  <si>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</si>
  <si>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</si>
  <si>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</si>
  <si>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</si>
  <si>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</si>
  <si>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</si>
  <si>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</si>
  <si>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</si>
  <si>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</si>
  <si>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</si>
  <si>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</si>
  <si>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</si>
  <si>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</si>
  <si>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</si>
  <si>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</si>
  <si>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</si>
  <si>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</si>
  <si>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</si>
  <si>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</si>
  <si>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</si>
  <si>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</si>
  <si>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</si>
  <si>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</si>
  <si>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</si>
  <si>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</si>
  <si>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</si>
  <si>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</si>
  <si>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</si>
  <si>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</si>
  <si>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</si>
  <si>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</si>
  <si>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</si>
  <si>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</si>
  <si>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</si>
  <si>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</si>
  <si>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</si>
  <si>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</si>
  <si>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</si>
  <si>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</si>
  <si>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</si>
  <si>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</si>
  <si>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</si>
  <si>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</si>
  <si>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</si>
  <si>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</si>
  <si>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</si>
  <si>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</si>
  <si>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</si>
  <si>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</si>
  <si>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</si>
  <si>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</si>
  <si>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</si>
  <si>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</si>
  <si>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</si>
  <si>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</si>
  <si>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</si>
  <si>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</si>
  <si>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</si>
  <si>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</si>
  <si>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</si>
  <si>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</si>
  <si>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</si>
  <si>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</si>
  <si>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</si>
  <si>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</si>
  <si>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</si>
  <si>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</si>
  <si>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</si>
  <si>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</si>
  <si>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</si>
  <si>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</si>
  <si>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</si>
  <si>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</si>
  <si>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</si>
  <si>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</si>
  <si>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</si>
  <si>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</si>
  <si>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</si>
  <si>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</si>
  <si>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</si>
  <si>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</si>
  <si>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</si>
  <si>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</si>
  <si>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</si>
  <si>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</si>
  <si>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</si>
  <si>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</si>
  <si>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</si>
  <si>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</si>
  <si>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</si>
  <si>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</si>
  <si>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</si>
  <si>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</si>
  <si>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</si>
  <si>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</si>
  <si>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</si>
  <si>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</si>
  <si>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</si>
  <si>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</si>
  <si>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</si>
  <si>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</si>
  <si>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</si>
  <si>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</si>
  <si>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</si>
  <si>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</si>
  <si>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</si>
  <si>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</si>
  <si>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</si>
  <si>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</si>
  <si>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</si>
  <si>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</si>
  <si>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</si>
  <si>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</si>
  <si>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</si>
  <si>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</si>
  <si>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</si>
  <si>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</si>
  <si>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</si>
  <si>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</si>
  <si>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</si>
  <si>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</si>
  <si>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</si>
  <si>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</si>
  <si>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</si>
  <si>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</si>
  <si>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</si>
  <si>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</si>
  <si>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</si>
  <si>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</si>
  <si>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</si>
  <si>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</si>
  <si>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</si>
  <si>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</si>
  <si>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</si>
  <si>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</si>
  <si>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</si>
  <si>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</si>
  <si>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</si>
  <si>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</si>
  <si>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</si>
  <si>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</si>
  <si>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</si>
  <si>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</si>
  <si>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</si>
  <si>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</si>
  <si>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</si>
  <si>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</si>
  <si>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</si>
  <si>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</si>
  <si>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</si>
  <si>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</si>
  <si>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</si>
  <si>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</si>
  <si>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</si>
  <si>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</si>
  <si>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</si>
  <si>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</si>
  <si>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</si>
  <si>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</si>
  <si>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</si>
  <si>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</si>
  <si>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</si>
  <si>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</si>
  <si>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</si>
  <si>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</si>
  <si>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</si>
  <si>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</si>
  <si>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</si>
  <si>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</si>
  <si>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</si>
  <si>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</si>
  <si>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</si>
  <si>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</si>
  <si>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</si>
  <si>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</si>
  <si>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</si>
  <si>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</si>
  <si>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</si>
  <si>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</si>
  <si>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</si>
  <si>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</si>
  <si>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</si>
  <si>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</si>
  <si>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</si>
  <si>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</si>
  <si>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</si>
  <si>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</si>
  <si>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</si>
  <si>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</si>
  <si>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</si>
  <si>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</si>
  <si>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</si>
  <si>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</si>
  <si>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</si>
  <si>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</si>
  <si>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</si>
  <si>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</si>
  <si>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</si>
  <si>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</si>
  <si>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</si>
  <si>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</si>
  <si>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</si>
  <si>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</si>
  <si>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</si>
  <si>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</si>
  <si>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</si>
  <si>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</si>
  <si>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</si>
  <si>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</si>
  <si>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</si>
  <si>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</si>
  <si>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</si>
  <si>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</si>
  <si>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</si>
  <si>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</si>
  <si>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</si>
  <si>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</si>
  <si>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</si>
  <si>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</si>
  <si>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</si>
  <si>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</si>
  <si>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</si>
  <si>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</si>
  <si>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</si>
  <si>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</si>
  <si>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</si>
  <si>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</si>
  <si>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</si>
  <si>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</si>
  <si>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</si>
  <si>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</si>
  <si>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</si>
  <si>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</si>
  <si>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</si>
  <si>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</si>
  <si>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</si>
  <si>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</si>
  <si>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</si>
  <si>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</si>
  <si>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</si>
  <si>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</si>
  <si>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</si>
  <si>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</si>
  <si>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</si>
  <si>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</si>
  <si>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</si>
  <si>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</si>
  <si>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</si>
  <si>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</si>
  <si>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</si>
  <si>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</si>
  <si>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</si>
  <si>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</si>
  <si>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</si>
  <si>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</si>
  <si>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</si>
  <si>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</si>
  <si>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</si>
  <si>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</si>
  <si>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</si>
  <si>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</si>
  <si>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</si>
  <si>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</si>
  <si>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</si>
  <si>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</si>
  <si>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</si>
  <si>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</si>
  <si>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</si>
  <si>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</si>
  <si>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</si>
  <si>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</si>
  <si>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</si>
  <si>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</si>
  <si>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</si>
  <si>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</si>
  <si>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</si>
  <si>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</si>
  <si>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</si>
  <si>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</si>
  <si>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</si>
  <si>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</si>
  <si>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</si>
  <si>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</si>
  <si>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</si>
  <si>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</si>
  <si>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</si>
  <si>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</si>
  <si>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</si>
  <si>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</si>
  <si>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</si>
  <si>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</si>
  <si>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</si>
  <si>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</si>
  <si>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</si>
  <si>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</si>
  <si>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</si>
  <si>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</si>
  <si>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</si>
  <si>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</si>
  <si>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</si>
  <si>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</si>
  <si>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</si>
  <si>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</si>
  <si>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</si>
  <si>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</si>
  <si>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</si>
  <si>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</si>
  <si>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</si>
  <si>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</si>
  <si>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</si>
  <si>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</si>
  <si>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</si>
  <si>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</si>
  <si>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</si>
  <si>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</si>
  <si>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</si>
  <si>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</si>
  <si>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</si>
  <si>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</si>
  <si>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</si>
  <si>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</si>
  <si>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</si>
  <si>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</si>
  <si>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</si>
  <si>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</si>
  <si>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</si>
  <si>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</si>
  <si>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</si>
  <si>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</si>
  <si>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</si>
  <si>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</si>
  <si>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</si>
  <si>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</si>
  <si>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</si>
  <si>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</si>
  <si>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</si>
  <si>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</si>
  <si>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</si>
  <si>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</si>
  <si>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</si>
  <si>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</si>
  <si>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</si>
  <si>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</si>
  <si>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</si>
  <si>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</si>
  <si>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</si>
  <si>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</si>
  <si>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</si>
  <si>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</si>
  <si>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</si>
  <si>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</si>
  <si>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</si>
  <si>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</si>
  <si>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</si>
  <si>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</si>
  <si>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</si>
  <si>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</si>
  <si>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</si>
  <si>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</si>
  <si>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</si>
  <si>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</si>
  <si>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</si>
  <si>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</si>
  <si>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</si>
  <si>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</si>
  <si>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</si>
  <si>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</si>
  <si>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</si>
  <si>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</si>
  <si>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</si>
  <si>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</si>
  <si>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</si>
  <si>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</si>
  <si>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</si>
  <si>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</si>
  <si>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</si>
  <si>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</si>
  <si>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</si>
  <si>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</si>
  <si>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</si>
  <si>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</si>
  <si>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</si>
  <si>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</si>
  <si>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</si>
  <si>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</si>
  <si>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</si>
  <si>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</si>
  <si>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</si>
  <si>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</si>
  <si>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</si>
  <si>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</si>
  <si>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</si>
  <si>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</si>
  <si>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</si>
  <si>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</si>
  <si>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</si>
  <si>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</si>
  <si>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</si>
  <si>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</si>
  <si>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</si>
  <si>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</si>
  <si>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</si>
  <si>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</si>
  <si>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</si>
  <si>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</si>
  <si>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</si>
  <si>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</si>
  <si>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</si>
  <si>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</si>
  <si>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</si>
  <si>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</si>
  <si>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</si>
  <si>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</si>
  <si>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</si>
  <si>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</si>
  <si>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</si>
  <si>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</si>
  <si>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</si>
  <si>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</si>
  <si>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</si>
  <si>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</si>
  <si>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</si>
  <si>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</si>
  <si>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</si>
  <si>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</si>
  <si>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</si>
  <si>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</si>
  <si>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</si>
  <si>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</si>
  <si>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</si>
  <si>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</si>
  <si>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</si>
  <si>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</si>
  <si>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</si>
  <si>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</si>
  <si>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</si>
  <si>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</si>
  <si>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</si>
  <si>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</si>
  <si>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</si>
  <si>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</si>
  <si>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</si>
  <si>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</si>
  <si>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</si>
  <si>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</si>
  <si>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</si>
  <si>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</si>
  <si>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</si>
  <si>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</si>
  <si>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</si>
  <si>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</si>
  <si>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</si>
  <si>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</si>
  <si>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</si>
  <si>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</si>
  <si>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</si>
  <si>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</si>
  <si>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</si>
  <si>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</si>
  <si>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</si>
  <si>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</si>
  <si>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</si>
  <si>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</si>
  <si>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</si>
  <si>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</si>
  <si>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</si>
  <si>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</si>
  <si>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</si>
  <si>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</si>
  <si>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</si>
  <si>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</si>
  <si>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</si>
  <si>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</si>
  <si>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</si>
  <si>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</si>
  <si>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</si>
  <si>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</si>
  <si>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</si>
  <si>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</si>
  <si>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</si>
  <si>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</si>
  <si>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</si>
  <si>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</si>
  <si>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</si>
  <si>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</si>
  <si>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</si>
  <si>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</si>
  <si>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</si>
  <si>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</si>
  <si>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</si>
  <si>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</si>
  <si>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</si>
  <si>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</si>
  <si>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</si>
  <si>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</si>
  <si>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</si>
  <si>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</si>
  <si>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</si>
  <si>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</si>
  <si>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</si>
  <si>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</si>
  <si>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</si>
  <si>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</si>
  <si>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</si>
  <si>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</si>
  <si>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</si>
  <si>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</si>
  <si>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</si>
  <si>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</si>
  <si>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</si>
  <si>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</si>
  <si>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</si>
  <si>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</si>
  <si>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</si>
  <si>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</si>
  <si>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</si>
  <si>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</si>
  <si>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</si>
  <si>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</si>
  <si>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</si>
  <si>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</si>
  <si>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</si>
  <si>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</si>
  <si>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</si>
  <si>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</si>
  <si>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</si>
  <si>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</si>
  <si>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</si>
  <si>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</si>
  <si>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Иван Игнев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</si>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</sst>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2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>
        <v>14</v>
      </c>
      <c r="D14" s="138">
        <v>17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</v>
      </c>
      <c r="D20" s="377">
        <f>SUM(D12:D19)</f>
        <v>17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12086</v>
      </c>
      <c r="D21" s="267">
        <v>12086</v>
      </c>
      <c r="E21" s="76" t="s">
        <v>58</v>
      </c>
      <c r="F21" s="80" t="s">
        <v>59</v>
      </c>
      <c r="G21" s="138">
        <v>5496</v>
      </c>
      <c r="H21" s="138">
        <v>5496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6572</v>
      </c>
      <c r="H26" s="377">
        <f>H20+H21+H22</f>
        <v>6572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3633</v>
      </c>
      <c r="H28" s="375">
        <f>SUM(H29:H31)</f>
        <v>3295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3959</v>
      </c>
      <c r="H29" s="138">
        <v>3621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-326</v>
      </c>
      <c r="H30" s="138">
        <v>-326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88</v>
      </c>
      <c r="H32" s="138">
        <v>338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3721</v>
      </c>
      <c r="H34" s="377">
        <f>H28+H32+H33</f>
        <v>3633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10976</v>
      </c>
      <c r="H37" s="379">
        <f>H26+H18+H34</f>
        <v>10888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12100</v>
      </c>
      <c r="D56" s="381">
        <f>D20+D21+D22+D28+D33+D46+D52+D54+D55</f>
        <v>12103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1815</v>
      </c>
      <c r="H61" s="375">
        <f>SUM(H62:H68)</f>
        <v>1115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1683</v>
      </c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122</v>
      </c>
      <c r="H64" s="138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>
        <v>1099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152</v>
      </c>
      <c r="D68" s="138"/>
      <c r="E68" s="76" t="s">
        <v>212</v>
      </c>
      <c r="F68" s="80" t="s">
        <v>213</v>
      </c>
      <c r="G68" s="138">
        <v>7</v>
      </c>
      <c r="H68" s="138">
        <v>7</v>
      </c>
    </row>
    <row r="69" spans="1:8" ht="15.75">
      <c r="A69" s="76" t="s">
        <v>210</v>
      </c>
      <c r="B69" s="78" t="s">
        <v>211</v>
      </c>
      <c r="C69" s="138">
        <v>30</v>
      </c>
      <c r="D69" s="138">
        <v>165</v>
      </c>
      <c r="E69" s="142" t="s">
        <v>79</v>
      </c>
      <c r="F69" s="80" t="s">
        <v>216</v>
      </c>
      <c r="G69" s="138"/>
      <c r="H69" s="138">
        <v>684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1815</v>
      </c>
      <c r="H71" s="377">
        <f>H59+H60+H61+H69+H70</f>
        <v>1799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184</v>
      </c>
      <c r="D76" s="377">
        <f>SUM(D68:D75)</f>
        <v>167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1815</v>
      </c>
      <c r="H79" s="379">
        <f>H71+H73+H75+H77</f>
        <v>1799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</v>
      </c>
      <c r="D88" s="138">
        <v>25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484</v>
      </c>
      <c r="D89" s="138">
        <v>389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504</v>
      </c>
      <c r="D92" s="377">
        <f>SUM(D88:D91)</f>
        <v>414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691</v>
      </c>
      <c r="D94" s="381">
        <f>D65+D76+D85+D92+D93</f>
        <v>584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12791</v>
      </c>
      <c r="D95" s="383">
        <f>D94+D56</f>
        <v>12687</v>
      </c>
      <c r="E95" s="169" t="s">
        <v>635</v>
      </c>
      <c r="F95" s="280" t="s">
        <v>268</v>
      </c>
      <c r="G95" s="382">
        <f>G37+G40+G56+G79</f>
        <v>12791</v>
      </c>
      <c r="H95" s="383">
        <f>H37+H40+H56+H79</f>
        <v>12687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21</v>
      </c>
      <c r="D13" s="257">
        <v>24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3</v>
      </c>
      <c r="E14" s="185" t="s">
        <v>285</v>
      </c>
      <c r="F14" s="180" t="s">
        <v>286</v>
      </c>
      <c r="G14" s="256">
        <v>127</v>
      </c>
      <c r="H14" s="257">
        <v>117</v>
      </c>
    </row>
    <row r="15" spans="1:8" ht="15.75">
      <c r="A15" s="135" t="s">
        <v>287</v>
      </c>
      <c r="B15" s="131" t="s">
        <v>288</v>
      </c>
      <c r="C15" s="256">
        <v>7</v>
      </c>
      <c r="D15" s="257">
        <v>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127</v>
      </c>
      <c r="H16" s="408">
        <f>SUM(H12:H15)</f>
        <v>117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39</v>
      </c>
      <c r="D22" s="408">
        <f>SUM(D12:D18)+D19</f>
        <v>40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39</v>
      </c>
      <c r="D31" s="414">
        <f>D29+D22</f>
        <v>41</v>
      </c>
      <c r="E31" s="191" t="s">
        <v>548</v>
      </c>
      <c r="F31" s="206" t="s">
        <v>331</v>
      </c>
      <c r="G31" s="193">
        <f>G16+G18+G27</f>
        <v>127</v>
      </c>
      <c r="H31" s="194">
        <f>H16+H18+H27</f>
        <v>117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88</v>
      </c>
      <c r="D33" s="184">
        <f>IF((H31-D31)&gt;0,H31-D31,0)</f>
        <v>76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39</v>
      </c>
      <c r="D36" s="416">
        <f>D31-D34+D35</f>
        <v>41</v>
      </c>
      <c r="E36" s="202" t="s">
        <v>346</v>
      </c>
      <c r="F36" s="196" t="s">
        <v>347</v>
      </c>
      <c r="G36" s="207">
        <f>G35-G34+G31</f>
        <v>127</v>
      </c>
      <c r="H36" s="208">
        <f>H35-H34+H31</f>
        <v>117</v>
      </c>
    </row>
    <row r="37" spans="1:8" ht="15.75">
      <c r="A37" s="201" t="s">
        <v>348</v>
      </c>
      <c r="B37" s="171" t="s">
        <v>349</v>
      </c>
      <c r="C37" s="413">
        <f>IF((G36-C36)&gt;0,G36-C36,0)</f>
        <v>88</v>
      </c>
      <c r="D37" s="414">
        <f>IF((H36-D36)&gt;0,H36-D36,0)</f>
        <v>76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88</v>
      </c>
      <c r="D42" s="184">
        <f>+IF((H36-D36-D38)&gt;0,H36-D36-D38,0)</f>
        <v>76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88</v>
      </c>
      <c r="D44" s="208">
        <f>IF(H42=0,IF(D42-D43&gt;0,D42-D43+H43,0),IF(H42-H43&lt;0,H43-H42+D42,0))</f>
        <v>76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127</v>
      </c>
      <c r="D45" s="410">
        <f>D36+D38+D42</f>
        <v>117</v>
      </c>
      <c r="E45" s="210" t="s">
        <v>373</v>
      </c>
      <c r="F45" s="212" t="s">
        <v>374</v>
      </c>
      <c r="G45" s="409">
        <f>G42+G36</f>
        <v>127</v>
      </c>
      <c r="H45" s="410">
        <f>H42+H36</f>
        <v>117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140</v>
      </c>
      <c r="D11" s="137">
        <v>140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-41</v>
      </c>
      <c r="D12" s="137">
        <v>-34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7">
        <v>-6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90</v>
      </c>
      <c r="D21" s="438">
        <f>SUM(D11:D20)</f>
        <v>99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90</v>
      </c>
      <c r="D44" s="247">
        <f>D43+D33+D21</f>
        <v>91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414</v>
      </c>
      <c r="D45" s="249">
        <v>141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504</v>
      </c>
      <c r="D46" s="251">
        <f>D45+D44</f>
        <v>232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504</v>
      </c>
      <c r="D47" s="238">
        <v>232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5496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3959</v>
      </c>
      <c r="J13" s="363">
        <f>'1-Баланс'!H30+'1-Баланс'!H33</f>
        <v>-326</v>
      </c>
      <c r="K13" s="364"/>
      <c r="L13" s="363">
        <f>SUM(C13:K13)</f>
        <v>10888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5496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3959</v>
      </c>
      <c r="J17" s="432">
        <f t="shared" si="2"/>
        <v>-326</v>
      </c>
      <c r="K17" s="432">
        <f t="shared" si="2"/>
        <v>0</v>
      </c>
      <c r="L17" s="363">
        <f t="shared" si="1"/>
        <v>10888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88</v>
      </c>
      <c r="J18" s="363">
        <f>+'1-Баланс'!G33</f>
        <v>0</v>
      </c>
      <c r="K18" s="364"/>
      <c r="L18" s="363">
        <f t="shared" si="1"/>
        <v>88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5496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4047</v>
      </c>
      <c r="J31" s="432">
        <f t="shared" si="6"/>
        <v>-326</v>
      </c>
      <c r="K31" s="432">
        <f t="shared" si="6"/>
        <v>0</v>
      </c>
      <c r="L31" s="363">
        <f t="shared" si="1"/>
        <v>10976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5496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4047</v>
      </c>
      <c r="J34" s="366">
        <f t="shared" si="7"/>
        <v>-326</v>
      </c>
      <c r="K34" s="366">
        <f t="shared" si="7"/>
        <v>0</v>
      </c>
      <c r="L34" s="430">
        <f t="shared" si="1"/>
        <v>10976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12791</v>
      </c>
      <c r="D6" s="454">
        <f aca="true" t="shared" si="0" ref="D6:D15">C6-E6</f>
        <v>0</v>
      </c>
      <c r="E6" s="453">
        <f>'1-Баланс'!G95</f>
        <v>12791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10976</v>
      </c>
      <c r="D7" s="454">
        <f t="shared" si="0"/>
        <v>10293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88</v>
      </c>
      <c r="D8" s="454">
        <f t="shared" si="0"/>
        <v>0</v>
      </c>
      <c r="E8" s="453">
        <f>ABS('2-Отчет за доходите'!C44)-ABS('2-Отчет за доходите'!G44)</f>
        <v>88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414</v>
      </c>
      <c r="D9" s="454">
        <f t="shared" si="0"/>
        <v>0</v>
      </c>
      <c r="E9" s="453">
        <f>'3-Отчет за паричния поток'!C45</f>
        <v>414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504</v>
      </c>
      <c r="D10" s="454">
        <f t="shared" si="0"/>
        <v>0</v>
      </c>
      <c r="E10" s="453">
        <f>'3-Отчет за паричния поток'!C46</f>
        <v>504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10976</v>
      </c>
      <c r="D11" s="454">
        <f t="shared" si="0"/>
        <v>0</v>
      </c>
      <c r="E11" s="453">
        <f>'4-Отчет за собствения капитал'!L34</f>
        <v>10976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0.6929133858267716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0.008017492711370262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0.048484848484848485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0.006879837385661793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3.2564102564102564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0.38071625344352616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0.3790633608815427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0.27768595041322314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0.27768595041322314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0.01049586776859504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0.009928856227034634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0.16536078717201166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0.1418966460792745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0.008017492711370262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0.7165354330708661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19.945054945054945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12086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12100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152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184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484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504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691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12791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5496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6572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3633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3959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-326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88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3721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10976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1815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1683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122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1815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1815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12791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39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39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88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39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88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88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88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127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127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127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127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127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140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-41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90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90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414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504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504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5496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5496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5496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5496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3959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3959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88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4047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4047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-326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-326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-326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-326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10888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10888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88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10976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10976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2017-04-26T11:46:22Z</dcterms:modified>
  <cp:category/>
  <cp:version/>
  <cp:contentType/>
  <cp:contentStatus/>
</cp:coreProperties>
</file>