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<sst xmlns="http://schemas.openxmlformats.org/spreadsheetml/2006/main" count="1073" uniqueCount="884">
  <si>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</si>
  <si>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</si>
  <si>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</si>
  <si>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</si>
  <si>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</si>
  <si>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</si>
  <si>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</si>
  <si>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</si>
  <si>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</si>
  <si>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</si>
  <si>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</si>
  <si>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</si>
  <si>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</si>
  <si>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</si>
  <si>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</si>
  <si>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</si>
  <si>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</si>
  <si>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</si>
  <si>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</si>
  <si>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</si>
  <si>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</si>
  <si>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</si>
  <si>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</si>
  <si>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</si>
  <si>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</si>
  <si>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</si>
  <si>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</si>
  <si>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</si>
  <si>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</si>
  <si>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</si>
  <si>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</si>
  <si>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</si>
  <si>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</si>
  <si>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</si>
  <si>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</si>
  <si>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</si>
  <si>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</si>
  <si>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</si>
  <si>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</si>
  <si>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</si>
  <si>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</si>
  <si>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</si>
  <si>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</si>
  <si>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</si>
  <si>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</si>
  <si>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</si>
  <si>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</si>
  <si>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</si>
  <si>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</si>
  <si>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</si>
  <si>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</si>
  <si>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</si>
  <si>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</si>
  <si>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</si>
  <si>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</si>
  <si>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</si>
  <si>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</si>
  <si>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</si>
  <si>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</si>
  <si>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</si>
  <si>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</si>
  <si>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</si>
  <si>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</si>
  <si>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</si>
  <si>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</si>
  <si>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</si>
  <si>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</si>
  <si>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</si>
  <si>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</si>
  <si>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</si>
  <si>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</si>
  <si>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</si>
  <si>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</si>
  <si>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</si>
  <si>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</si>
  <si>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</si>
  <si>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</si>
  <si>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</si>
  <si>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</si>
  <si>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</si>
  <si>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</si>
  <si>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</si>
  <si>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</si>
  <si>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</si>
  <si>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</si>
  <si>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</si>
  <si>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</si>
  <si>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</si>
  <si>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</si>
  <si>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</si>
  <si>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</si>
  <si>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</si>
  <si>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</si>
  <si>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</si>
  <si>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</si>
  <si>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</si>
  <si>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</si>
  <si>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</si>
  <si>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</si>
  <si>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</si>
  <si>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</si>
  <si>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</si>
  <si>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</si>
  <si>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</si>
  <si>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</si>
  <si>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</si>
  <si>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</si>
  <si>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</si>
  <si>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</si>
  <si>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</si>
  <si>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</si>
  <si>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</si>
  <si>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</si>
  <si>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</si>
  <si>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</si>
  <si>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</si>
  <si>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</si>
  <si>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</si>
  <si>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</si>
  <si>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</si>
  <si>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</si>
  <si>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</si>
  <si>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</si>
  <si>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</si>
  <si>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</si>
  <si>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</si>
  <si>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</si>
  <si>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</si>
  <si>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</si>
  <si>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</si>
  <si>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</si>
  <si>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</si>
  <si>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</si>
  <si>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</si>
  <si>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</si>
  <si>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</si>
  <si>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</si>
  <si>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</si>
  <si>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</si>
  <si>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</si>
  <si>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</si>
  <si>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</si>
  <si>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</si>
  <si>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</si>
  <si>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</si>
  <si>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</si>
  <si>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</si>
  <si>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</si>
  <si>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</si>
  <si>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</si>
  <si>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</si>
  <si>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</si>
  <si>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</si>
  <si>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</si>
  <si>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</si>
  <si>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</si>
  <si>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</si>
  <si>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</si>
  <si>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</si>
  <si>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</si>
  <si>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</si>
  <si>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</si>
  <si>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</si>
  <si>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</si>
  <si>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</si>
  <si>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</si>
  <si>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</si>
  <si>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</si>
  <si>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</si>
  <si>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</si>
  <si>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</si>
  <si>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</si>
  <si>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</si>
  <si>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</si>
  <si>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</si>
  <si>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</si>
  <si>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</si>
  <si>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</si>
  <si>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</si>
  <si>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</si>
  <si>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</si>
  <si>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</si>
  <si>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</si>
  <si>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</si>
  <si>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</si>
  <si>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</si>
  <si>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</si>
  <si>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</si>
  <si>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</si>
  <si>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</si>
  <si>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</si>
  <si>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</si>
  <si>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</si>
  <si>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</si>
  <si>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</si>
  <si>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</si>
  <si>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</si>
  <si>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</si>
  <si>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</si>
  <si>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</si>
  <si>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</si>
  <si>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</si>
  <si>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</si>
  <si>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</si>
  <si>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</si>
  <si>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</si>
  <si>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</si>
  <si>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</si>
  <si>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</si>
  <si>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</si>
  <si>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</si>
  <si>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</si>
  <si>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</si>
  <si>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</si>
  <si>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</si>
  <si>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</si>
  <si>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</si>
  <si>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</si>
  <si>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</si>
  <si>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</si>
  <si>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</si>
  <si>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</si>
  <si>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</si>
  <si>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</si>
  <si>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</si>
  <si>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</si>
  <si>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</si>
  <si>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</si>
  <si>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</si>
  <si>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</si>
  <si>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</si>
  <si>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</si>
  <si>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</si>
  <si>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</si>
  <si>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</si>
  <si>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</si>
  <si>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</si>
  <si>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</si>
  <si>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</si>
  <si>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</si>
  <si>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</si>
  <si>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</si>
  <si>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</si>
  <si>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</si>
  <si>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</si>
  <si>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</si>
  <si>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</si>
  <si>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</si>
  <si>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</si>
  <si>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</si>
  <si>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</si>
  <si>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</si>
  <si>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</si>
  <si>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</si>
  <si>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</si>
  <si>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</si>
  <si>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</si>
  <si>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</si>
  <si>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</si>
  <si>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</si>
  <si>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</si>
  <si>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</si>
  <si>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</si>
  <si>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</si>
  <si>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</si>
  <si>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</si>
  <si>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</si>
  <si>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</si>
  <si>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</si>
  <si>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</si>
  <si>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</si>
  <si>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</si>
  <si>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</si>
  <si>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</si>
  <si>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</si>
  <si>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</si>
  <si>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</si>
  <si>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</si>
  <si>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</si>
  <si>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</si>
  <si>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</si>
  <si>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</si>
  <si>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</si>
  <si>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</si>
  <si>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</si>
  <si>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</si>
  <si>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</si>
  <si>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</si>
  <si>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</si>
  <si>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</si>
  <si>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</si>
  <si>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</si>
  <si>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</si>
  <si>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</si>
  <si>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</si>
  <si>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</si>
  <si>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</si>
  <si>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</si>
  <si>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</si>
  <si>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</si>
  <si>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</si>
  <si>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</si>
  <si>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</si>
  <si>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</si>
  <si>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</si>
  <si>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</si>
  <si>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</si>
  <si>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</si>
  <si>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</si>
  <si>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</si>
  <si>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</si>
  <si>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</si>
  <si>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</si>
  <si>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</si>
  <si>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</si>
  <si>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</si>
  <si>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</si>
  <si>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</si>
  <si>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</si>
  <si>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</si>
  <si>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</si>
  <si>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</si>
  <si>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</si>
  <si>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</si>
  <si>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</si>
  <si>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</si>
  <si>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</si>
  <si>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</si>
  <si>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</si>
  <si>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</si>
  <si>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</si>
  <si>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</si>
  <si>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</si>
  <si>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</si>
  <si>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</si>
  <si>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</si>
  <si>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</si>
  <si>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</si>
  <si>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</si>
  <si>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</si>
  <si>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</si>
  <si>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</si>
  <si>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</si>
  <si>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</si>
  <si>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</si>
  <si>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</si>
  <si>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</si>
  <si>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</si>
  <si>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</si>
  <si>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</si>
  <si>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</si>
  <si>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</si>
  <si>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</si>
  <si>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</si>
  <si>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</si>
  <si>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</si>
  <si>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</si>
  <si>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</si>
  <si>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</si>
  <si>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</si>
  <si>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</si>
  <si>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</si>
  <si>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</si>
  <si>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</si>
  <si>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</si>
  <si>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</si>
  <si>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</si>
  <si>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</si>
  <si>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</si>
  <si>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</si>
  <si>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</si>
  <si>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</si>
  <si>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</si>
  <si>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</si>
  <si>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</si>
  <si>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</si>
  <si>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</si>
  <si>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</si>
  <si>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</si>
  <si>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</si>
  <si>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</si>
  <si>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</si>
  <si>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</si>
  <si>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</si>
  <si>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</si>
  <si>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</si>
  <si>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</si>
  <si>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</si>
  <si>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</si>
  <si>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</si>
  <si>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</si>
  <si>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</si>
  <si>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</si>
  <si>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</si>
  <si>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</si>
  <si>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</si>
  <si>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</si>
  <si>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</si>
  <si>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</si>
  <si>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</si>
  <si>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</si>
  <si>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</si>
  <si>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</si>
  <si>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</si>
  <si>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</si>
  <si>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</si>
  <si>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</si>
  <si>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</si>
  <si>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</si>
  <si>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</si>
  <si>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</si>
  <si>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</si>
  <si>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</si>
  <si>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</si>
  <si>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</si>
  <si>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</si>
  <si>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</si>
  <si>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</si>
  <si>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</si>
  <si>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</si>
  <si>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</si>
  <si>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</si>
  <si>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</si>
  <si>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</si>
  <si>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</si>
  <si>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</si>
  <si>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</si>
  <si>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</si>
  <si>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</si>
  <si>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</si>
  <si>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</si>
  <si>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</si>
  <si>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</si>
  <si>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</si>
  <si>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</si>
  <si>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</si>
  <si>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</si>
  <si>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</si>
  <si>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</si>
  <si>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</si>
  <si>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</si>
  <si>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</si>
  <si>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</si>
  <si>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</si>
  <si>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</si>
  <si>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</si>
  <si>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</si>
  <si>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</si>
  <si>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</si>
  <si>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</si>
  <si>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</si>
  <si>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</si>
  <si>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</si>
  <si>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</si>
  <si>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</si>
  <si>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</si>
  <si>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</si>
  <si>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</si>
  <si>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</si>
  <si>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</si>
  <si>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</si>
  <si>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</si>
  <si>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</si>
  <si>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</si>
  <si>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</si>
  <si>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</si>
  <si>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</si>
  <si>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</si>
  <si>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</si>
  <si>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</si>
  <si>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</si>
  <si>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</si>
  <si>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</si>
  <si>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</si>
  <si>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</si>
  <si>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</si>
  <si>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</si>
  <si>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</si>
  <si>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</si>
  <si>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</si>
  <si>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</si>
  <si>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</si>
  <si>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</si>
  <si>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</si>
  <si>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</si>
  <si>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</si>
  <si>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</si>
  <si>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</si>
  <si>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</si>
  <si>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</si>
  <si>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</si>
  <si>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</si>
  <si>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</si>
  <si>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</si>
  <si>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</si>
  <si>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</si>
  <si>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</si>
  <si>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</si>
  <si>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</si>
  <si>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</si>
  <si>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</si>
  <si>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</si>
  <si>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</si>
  <si>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</si>
  <si>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</si>
  <si>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</si>
  <si>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</si>
  <si>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</si>
  <si>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</si>
  <si>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</si>
  <si>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</si>
  <si>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</si>
  <si>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</si>
  <si>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</si>
  <si>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</si>
  <si>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</si>
  <si>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</si>
  <si>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</si>
  <si>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</si>
  <si>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</si>
  <si>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</si>
  <si>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</si>
  <si>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</si>
  <si>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</si>
  <si>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</si>
  <si>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</si>
  <si>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</si>
  <si>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</si>
  <si>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</si>
  <si>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</si>
  <si>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</si>
  <si>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</si>
  <si>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</si>
  <si>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</si>
  <si>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</si>
  <si>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</si>
  <si>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</si>
  <si>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</si>
  <si>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</si>
  <si>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</si>
  <si>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</si>
  <si>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</si>
  <si>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</si>
  <si>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</si>
  <si>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</si>
  <si>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</si>
  <si>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</si>
  <si>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</si>
  <si>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</si>
  <si>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</si>
  <si>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</si>
  <si>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</si>
  <si>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</si>
  <si>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</si>
  <si>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</si>
  <si>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</si>
  <si>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</si>
  <si>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</si>
  <si>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</si>
  <si>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</si>
  <si>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</si>
  <si>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</si>
  <si>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</si>
  <si>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</si>
  <si>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</si>
  <si>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</si>
  <si>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</si>
  <si>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</si>
  <si>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</si>
  <si>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</si>
  <si>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</si>
  <si>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</si>
  <si>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</si>
  <si>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</si>
  <si>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</si>
  <si>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</si>
  <si>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</si>
  <si>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</si>
  <si>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</si>
  <si>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</si>
  <si>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</si>
  <si>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</si>
  <si>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</si>
  <si>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</si>
  <si>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</si>
  <si>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</si>
  <si>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</si>
  <si>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</si>
  <si>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</si>
  <si>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</si>
  <si>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</si>
  <si>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</si>
  <si>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</si>
  <si>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</si>
  <si>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</si>
  <si>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</si>
  <si>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</si>
  <si>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</si>
  <si>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</si>
  <si>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</si>
  <si>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</si>
  <si>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</si>
  <si>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</si>
  <si>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</si>
  <si>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</si>
  <si>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</si>
  <si>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</si>
  <si>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</si>
  <si>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</si>
  <si>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</si>
  <si>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</si>
  <si>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</si>
  <si>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</si>
  <si>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</si>
  <si>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</si>
  <si>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</si>
  <si>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</si>
  <si>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</si>
  <si>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</si>
  <si>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</si>
  <si>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</si>
  <si>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</si>
  <si>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</si>
  <si>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</si>
  <si>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</si>
  <si>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</si>
  <si>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</si>
  <si>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</si>
  <si>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</si>
  <si>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</si>
  <si>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</si>
  <si>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</si>
  <si>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</si>
  <si>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</si>
  <si>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</si>
  <si>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</si>
  <si>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</si>
  <si>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</si>
  <si>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</si>
  <si>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</si>
  <si>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</si>
  <si>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</si>
  <si>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</si>
  <si>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</si>
  <si>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</si>
  <si>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</si>
  <si>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</si>
  <si>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</si>
  <si>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</si>
  <si>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</si>
  <si>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</si>
  <si>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</si>
  <si>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</si>
  <si>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</si>
  <si>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</si>
  <si>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</si>
  <si>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</si>
  <si>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</si>
  <si>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</si>
  <si>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</si>
  <si>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</si>
  <si>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</si>
  <si>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</si>
  <si>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</si>
  <si>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</si>
  <si>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</si>
  <si>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</si>
  <si>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</si>
  <si>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</si>
  <si>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</si>
  <si>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</si>
  <si>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</si>
  <si>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</si>
  <si>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</si>
  <si>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</si>
  <si>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</si>
  <si>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</si>
  <si>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</si>
  <si>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</si>
  <si>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</si>
  <si>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</si>
  <si>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</si>
  <si>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</si>
  <si>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</si>
  <si>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</si>
  <si>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</si>
  <si>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</si>
  <si>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</si>
  <si>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</si>
  <si>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</si>
  <si>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</si>
  <si>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</si>
  <si>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</si>
  <si>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</si>
  <si>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</si>
  <si>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</si>
  <si>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</si>
  <si>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</si>
  <si>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</si>
  <si>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</si>
  <si>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</si>
  <si>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</si>
  <si>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</si>
  <si>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</si>
  <si>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</si>
  <si>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</si>
  <si>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</si>
  <si>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</si>
  <si>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</si>
  <si>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</si>
  <si>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</si>
  <si>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</si>
  <si>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</si>
  <si>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</si>
  <si>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</si>
  <si>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</si>
  <si>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</si>
  <si>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</si>
  <si>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</si>
  <si>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</si>
  <si>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</si>
  <si>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</si>
  <si>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</si>
  <si>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</si>
  <si>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</si>
  <si>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</si>
  <si>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</si>
  <si>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</si>
  <si>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</si>
  <si>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</si>
  <si>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</si>
  <si>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</si>
  <si>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</si>
  <si>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</si>
  <si>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</si>
  <si>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</si>
  <si>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</si>
  <si>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</si>
  <si>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</si>
  <si>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</si>
  <si>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</si>
  <si>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</si>
  <si>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</si>
  <si>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</si>
  <si>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</si>
  <si>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</si>
  <si>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</si>
  <si>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</si>
  <si>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</si>
  <si>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</si>
  <si>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</si>
  <si>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</si>
  <si>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</si>
  <si>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</si>
  <si>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</si>
  <si>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</si>
  <si>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</si>
  <si>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</si>
  <si>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</si>
  <si>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</si>
  <si>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</si>
  <si>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</si>
  <si>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</si>
  <si>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</si>
  <si>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</si>
  <si>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</si>
  <si>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</si>
  <si>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</si>
  <si>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</si>
  <si>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</si>
  <si>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</si>
  <si>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</si>
  <si>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</si>
  <si>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</si>
  <si>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</si>
  <si>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</si>
  <si>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</si>
  <si>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</si>
  <si>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</si>
  <si>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</si>
  <si>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</si>
  <si>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</si>
  <si>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</si>
  <si>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</si>
  <si>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</si>
  <si>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</si>
  <si>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</si>
  <si>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</si>
  <si>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</si>
  <si>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</si>
  <si>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</si>
  <si>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</si>
  <si>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</si>
  <si>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</si>
  <si>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</si>
  <si>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</si>
  <si>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</si>
  <si>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</si>
  <si>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</si>
  <si>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</si>
  <si>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</si>
  <si>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</si>
  <si>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</si>
  <si>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</si>
  <si>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</si>
  <si>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</si>
  <si>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</si>
  <si>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</si>
  <si>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</si>
  <si>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</si>
  <si>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</si>
  <si>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</si>
  <si>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</si>
  <si>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</si>
  <si>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</si>
  <si>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</si>
  <si>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</si>
  <si>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</si>
  <si>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</si>
  <si>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</si>
  <si>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</si>
  <si>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</si>
  <si>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</si>
  <si>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</si>
  <si>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</si>
  <si>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</si>
  <si>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</si>
  <si>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</si>
  <si>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</si>
  <si>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</si>
  <si>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</si>
  <si>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</si>
  <si>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</si>
  <si>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</si>
  <si>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</si>
  <si>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</si>
  <si>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</si>
  <si>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</si>
  <si>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</si>
  <si>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</si>
  <si>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</si>
  <si>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</si>
  <si>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</si>
  <si>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</si>
  <si>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</si>
  <si>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</si>
  <si>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</si>
  <si>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</si>
  <si>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</si>
  <si>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</si>
  <si>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</si>
  <si>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</si>
  <si>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</si>
  <si>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</si>
  <si>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</si>
  <si>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</si>
  <si>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</si>
  <si>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</si>
  <si>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</si>
  <si>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</si>
  <si>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</si>
  <si>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</si>
  <si>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УНИФАРМ АД</t>
  </si>
  <si>
    <t>/д-р Огнян Палавеев/</t>
  </si>
  <si>
    <t>/Атанас Малинов/</t>
  </si>
  <si>
    <t>Съставител:……………                                                    Ръководител:………………….</t>
  </si>
  <si>
    <t xml:space="preserve">                                                          /д-р Огнян Палавеев/</t>
  </si>
  <si>
    <t>/Атанас Малинов/                                                                            /д-р Огнян Палавеев/</t>
  </si>
  <si>
    <t xml:space="preserve">Съставител:                                                                                 </t>
  </si>
  <si>
    <t xml:space="preserve">                                                                            Ръководител:</t>
  </si>
  <si>
    <t xml:space="preserve">         /д-р Огнян Палавее/</t>
  </si>
  <si>
    <t>Ръководител:………………………..</t>
  </si>
  <si>
    <t xml:space="preserve"> Ръководител: </t>
  </si>
  <si>
    <t xml:space="preserve">НЕКОНСОЛИДИРАН </t>
  </si>
  <si>
    <t>1. СОФАРМА АД</t>
  </si>
  <si>
    <t>2. ДФ СТАТУС НОВИ АКЦИИ</t>
  </si>
  <si>
    <t>1. ЛОЗЕНЕЦ 13</t>
  </si>
  <si>
    <t xml:space="preserve">4. </t>
  </si>
  <si>
    <t>3. ЕЛФАРМА АД</t>
  </si>
  <si>
    <t>01.01.2011 - 30.06.2011 г.</t>
  </si>
  <si>
    <t xml:space="preserve">Дата на съставяне: 26.07.2011                         </t>
  </si>
  <si>
    <t xml:space="preserve">Дата на съставяне:             25.07.2011                          </t>
  </si>
  <si>
    <t>Дата на съставяне: 25.07.2011</t>
  </si>
  <si>
    <t xml:space="preserve">Дата  на съставяне: 25.07.2011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</si>
</sst>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0" fillId="0" borderId="0" xfId="62" applyNumberFormat="1" applyFont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862</v>
      </c>
      <c r="F3" s="217" t="s">
        <v>2</v>
      </c>
      <c r="G3" s="172"/>
      <c r="H3" s="460">
        <v>831537465</v>
      </c>
    </row>
    <row r="4" spans="1:8" ht="15">
      <c r="A4" s="577" t="s">
        <v>3</v>
      </c>
      <c r="B4" s="583"/>
      <c r="C4" s="583"/>
      <c r="D4" s="583"/>
      <c r="E4" s="503" t="s">
        <v>873</v>
      </c>
      <c r="F4" s="579" t="s">
        <v>4</v>
      </c>
      <c r="G4" s="580"/>
      <c r="H4" s="460" t="s">
        <v>159</v>
      </c>
    </row>
    <row r="5" spans="1:8" ht="15">
      <c r="A5" s="577" t="s">
        <v>861</v>
      </c>
      <c r="B5" s="578"/>
      <c r="C5" s="578"/>
      <c r="D5" s="578"/>
      <c r="E5" s="504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387</v>
      </c>
      <c r="D11" s="151">
        <v>387</v>
      </c>
      <c r="E11" s="237" t="s">
        <v>22</v>
      </c>
      <c r="F11" s="242" t="s">
        <v>23</v>
      </c>
      <c r="G11" s="152">
        <v>6000</v>
      </c>
      <c r="H11" s="152">
        <v>6000</v>
      </c>
    </row>
    <row r="12" spans="1:8" ht="15">
      <c r="A12" s="235" t="s">
        <v>24</v>
      </c>
      <c r="B12" s="241" t="s">
        <v>25</v>
      </c>
      <c r="C12" s="151">
        <v>5699</v>
      </c>
      <c r="D12" s="151">
        <v>5768</v>
      </c>
      <c r="E12" s="237" t="s">
        <v>26</v>
      </c>
      <c r="F12" s="242" t="s">
        <v>27</v>
      </c>
      <c r="G12" s="153">
        <v>6000</v>
      </c>
      <c r="H12" s="153">
        <v>6000</v>
      </c>
    </row>
    <row r="13" spans="1:8" ht="15">
      <c r="A13" s="235" t="s">
        <v>28</v>
      </c>
      <c r="B13" s="241" t="s">
        <v>29</v>
      </c>
      <c r="C13" s="151">
        <v>293</v>
      </c>
      <c r="D13" s="151">
        <v>316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775</v>
      </c>
      <c r="D15" s="151">
        <v>510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332</v>
      </c>
      <c r="D16" s="151">
        <v>392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5476</v>
      </c>
      <c r="D17" s="151">
        <v>2960</v>
      </c>
      <c r="E17" s="243" t="s">
        <v>46</v>
      </c>
      <c r="F17" s="245" t="s">
        <v>47</v>
      </c>
      <c r="G17" s="154">
        <f>G11+G14+G15+G16</f>
        <v>6000</v>
      </c>
      <c r="H17" s="154">
        <f>H11+H14+H15+H16</f>
        <v>6000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12962</v>
      </c>
      <c r="D19" s="155">
        <f>SUM(D11:D18)</f>
        <v>10333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370</v>
      </c>
      <c r="H20" s="158">
        <v>374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8991</v>
      </c>
      <c r="H21" s="156">
        <f>SUM(H22:H24)</f>
        <v>8600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f>230+120</f>
        <v>350</v>
      </c>
      <c r="H22" s="152">
        <v>230</v>
      </c>
    </row>
    <row r="23" spans="1:13" ht="15">
      <c r="A23" s="235" t="s">
        <v>66</v>
      </c>
      <c r="B23" s="241" t="s">
        <v>67</v>
      </c>
      <c r="C23" s="151">
        <v>56</v>
      </c>
      <c r="D23" s="151">
        <v>66</v>
      </c>
      <c r="E23" s="253" t="s">
        <v>68</v>
      </c>
      <c r="F23" s="242" t="s">
        <v>69</v>
      </c>
      <c r="G23" s="152">
        <f>8370+271</f>
        <v>8641</v>
      </c>
      <c r="H23" s="152">
        <v>8370</v>
      </c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6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>
        <v>491</v>
      </c>
      <c r="D25" s="151">
        <v>544</v>
      </c>
      <c r="E25" s="253" t="s">
        <v>76</v>
      </c>
      <c r="F25" s="245" t="s">
        <v>77</v>
      </c>
      <c r="G25" s="154">
        <f>G19+G20+G21</f>
        <v>9361</v>
      </c>
      <c r="H25" s="154">
        <f>H19+H20+H21</f>
        <v>8974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551</v>
      </c>
      <c r="D27" s="155">
        <f>SUM(D23:D26)</f>
        <v>616</v>
      </c>
      <c r="E27" s="253" t="s">
        <v>83</v>
      </c>
      <c r="F27" s="242" t="s">
        <v>84</v>
      </c>
      <c r="G27" s="154">
        <f>SUM(G28:G30)</f>
        <v>195</v>
      </c>
      <c r="H27" s="154">
        <f>SUM(H28:H30)</f>
        <v>195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195</v>
      </c>
      <c r="H28" s="152">
        <v>195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451</v>
      </c>
      <c r="H31" s="152">
        <v>1231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646</v>
      </c>
      <c r="H33" s="154">
        <f>H27+H31+H32</f>
        <v>1426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1542</v>
      </c>
      <c r="D34" s="155">
        <f>SUM(D35:D38)</f>
        <v>1595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16007</v>
      </c>
      <c r="H36" s="154">
        <f>H25+H17+H33</f>
        <v>16400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1542</v>
      </c>
      <c r="D38" s="151">
        <v>1595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3401</v>
      </c>
      <c r="H44" s="152">
        <v>1573</v>
      </c>
    </row>
    <row r="45" spans="1:15" ht="15">
      <c r="A45" s="235" t="s">
        <v>136</v>
      </c>
      <c r="B45" s="249" t="s">
        <v>137</v>
      </c>
      <c r="C45" s="155">
        <f>C34+C39+C44</f>
        <v>1542</v>
      </c>
      <c r="D45" s="155">
        <f>D34+D39+D44</f>
        <v>1595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266+8</f>
        <v>274</v>
      </c>
      <c r="H48" s="152">
        <v>291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3675</v>
      </c>
      <c r="H49" s="154">
        <f>SUM(H43:H48)</f>
        <v>1864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108</v>
      </c>
      <c r="D54" s="151">
        <v>108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15163</v>
      </c>
      <c r="D55" s="155">
        <f>D19+D20+D21+D27+D32+D45+D51+D53+D54</f>
        <v>12652</v>
      </c>
      <c r="E55" s="237" t="s">
        <v>172</v>
      </c>
      <c r="F55" s="261" t="s">
        <v>173</v>
      </c>
      <c r="G55" s="154">
        <f>G49+G51+G52+G53+G54</f>
        <v>3675</v>
      </c>
      <c r="H55" s="154">
        <f>H49+H51+H52+H53+H54</f>
        <v>1864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1040</v>
      </c>
      <c r="D58" s="151">
        <v>881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750</v>
      </c>
      <c r="D59" s="151">
        <v>799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52</v>
      </c>
      <c r="D60" s="151">
        <v>61</v>
      </c>
      <c r="E60" s="237" t="s">
        <v>185</v>
      </c>
      <c r="F60" s="242" t="s">
        <v>186</v>
      </c>
      <c r="G60" s="152">
        <v>37</v>
      </c>
      <c r="H60" s="152">
        <v>63</v>
      </c>
    </row>
    <row r="61" spans="1:18" ht="15">
      <c r="A61" s="235" t="s">
        <v>187</v>
      </c>
      <c r="B61" s="244" t="s">
        <v>188</v>
      </c>
      <c r="C61" s="151"/>
      <c r="D61" s="151">
        <v>187</v>
      </c>
      <c r="E61" s="243" t="s">
        <v>189</v>
      </c>
      <c r="F61" s="272" t="s">
        <v>190</v>
      </c>
      <c r="G61" s="154">
        <f>SUM(G62:G68)</f>
        <v>2407</v>
      </c>
      <c r="H61" s="154">
        <f>SUM(H62:H68)</f>
        <v>1556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1+199+30+840+18</f>
        <v>1088</v>
      </c>
      <c r="H62" s="152">
        <v>247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1842</v>
      </c>
      <c r="D64" s="155">
        <f>SUM(D58:D63)</f>
        <v>1928</v>
      </c>
      <c r="E64" s="237" t="s">
        <v>200</v>
      </c>
      <c r="F64" s="242" t="s">
        <v>201</v>
      </c>
      <c r="G64" s="152">
        <v>484</v>
      </c>
      <c r="H64" s="152">
        <v>331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516</v>
      </c>
      <c r="H66" s="152">
        <v>443</v>
      </c>
    </row>
    <row r="67" spans="1:8" ht="15">
      <c r="A67" s="235" t="s">
        <v>207</v>
      </c>
      <c r="B67" s="241" t="s">
        <v>208</v>
      </c>
      <c r="C67" s="151">
        <v>3794</v>
      </c>
      <c r="D67" s="151">
        <v>3642</v>
      </c>
      <c r="E67" s="237" t="s">
        <v>209</v>
      </c>
      <c r="F67" s="242" t="s">
        <v>210</v>
      </c>
      <c r="G67" s="152">
        <v>130</v>
      </c>
      <c r="H67" s="152">
        <v>109</v>
      </c>
    </row>
    <row r="68" spans="1:8" ht="15">
      <c r="A68" s="235" t="s">
        <v>211</v>
      </c>
      <c r="B68" s="241" t="s">
        <v>212</v>
      </c>
      <c r="C68" s="151">
        <v>979</v>
      </c>
      <c r="D68" s="151">
        <v>1244</v>
      </c>
      <c r="E68" s="237" t="s">
        <v>213</v>
      </c>
      <c r="F68" s="242" t="s">
        <v>214</v>
      </c>
      <c r="G68" s="152">
        <v>189</v>
      </c>
      <c r="H68" s="152">
        <v>426</v>
      </c>
    </row>
    <row r="69" spans="1:8" ht="15">
      <c r="A69" s="235" t="s">
        <v>215</v>
      </c>
      <c r="B69" s="241" t="s">
        <v>216</v>
      </c>
      <c r="C69" s="151">
        <v>197</v>
      </c>
      <c r="D69" s="151">
        <v>138</v>
      </c>
      <c r="E69" s="251" t="s">
        <v>78</v>
      </c>
      <c r="F69" s="242" t="s">
        <v>217</v>
      </c>
      <c r="G69" s="152">
        <v>139</v>
      </c>
      <c r="H69" s="152">
        <v>46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9</v>
      </c>
      <c r="D71" s="151">
        <v>9</v>
      </c>
      <c r="E71" s="253" t="s">
        <v>46</v>
      </c>
      <c r="F71" s="273" t="s">
        <v>224</v>
      </c>
      <c r="G71" s="161">
        <f>G59+G60+G61+G69+G70</f>
        <v>2583</v>
      </c>
      <c r="H71" s="161">
        <f>H59+H60+H61+H69+H70</f>
        <v>1665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154</v>
      </c>
      <c r="D72" s="151">
        <v>24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159</v>
      </c>
      <c r="D74" s="151">
        <v>25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5292</v>
      </c>
      <c r="D75" s="155">
        <f>SUM(D67:D74)</f>
        <v>5082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812</v>
      </c>
      <c r="H76" s="152">
        <v>852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3395</v>
      </c>
      <c r="H79" s="162">
        <f>H71+H74+H75+H76</f>
        <v>2517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693</v>
      </c>
      <c r="D88" s="151">
        <v>1008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5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710</v>
      </c>
      <c r="D91" s="155">
        <f>SUM(D87:D90)</f>
        <v>1010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70</v>
      </c>
      <c r="D92" s="151">
        <v>109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7914</v>
      </c>
      <c r="D93" s="155">
        <f>D64+D75+D84+D91+D92</f>
        <v>8129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23077</v>
      </c>
      <c r="D94" s="164">
        <f>D93+D55</f>
        <v>20781</v>
      </c>
      <c r="E94" s="448" t="s">
        <v>270</v>
      </c>
      <c r="F94" s="289" t="s">
        <v>271</v>
      </c>
      <c r="G94" s="165">
        <f>G36+G39+G55+G79</f>
        <v>23077</v>
      </c>
      <c r="H94" s="165">
        <f>H36+H39+H55+H79</f>
        <v>20781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850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882</v>
      </c>
      <c r="B98" s="431"/>
      <c r="C98" s="581" t="s">
        <v>865</v>
      </c>
      <c r="D98" s="581"/>
      <c r="E98" s="581"/>
      <c r="F98" s="170"/>
      <c r="G98" s="171"/>
      <c r="H98" s="172"/>
      <c r="M98" s="157"/>
    </row>
    <row r="99" spans="3:8" ht="15">
      <c r="C99" s="45" t="s">
        <v>864</v>
      </c>
      <c r="D99" s="1"/>
      <c r="E99" s="45" t="s">
        <v>866</v>
      </c>
      <c r="F99" s="170"/>
      <c r="G99" s="171"/>
      <c r="H99" s="172"/>
    </row>
    <row r="100" spans="1:5" ht="15">
      <c r="A100" s="173"/>
      <c r="B100" s="173"/>
      <c r="C100" s="581"/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B49" sqref="B49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УНИФАРМ АД</v>
      </c>
      <c r="C2" s="586"/>
      <c r="D2" s="586"/>
      <c r="E2" s="586"/>
      <c r="F2" s="588" t="s">
        <v>2</v>
      </c>
      <c r="G2" s="588"/>
      <c r="H2" s="525">
        <f>'справка №1-БАЛАНС'!H3</f>
        <v>831537465</v>
      </c>
    </row>
    <row r="3" spans="1:8" ht="15">
      <c r="A3" s="466" t="s">
        <v>274</v>
      </c>
      <c r="B3" s="586" t="str">
        <f>'справка №1-БАЛАНС'!E4</f>
        <v>НЕКОНСОЛИДИРАН 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01.01.2011 - 30.06.2011 г.</v>
      </c>
      <c r="C4" s="587"/>
      <c r="D4" s="587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3454</v>
      </c>
      <c r="D9" s="46">
        <v>3324</v>
      </c>
      <c r="E9" s="298" t="s">
        <v>284</v>
      </c>
      <c r="F9" s="548" t="s">
        <v>285</v>
      </c>
      <c r="G9" s="549">
        <v>8401</v>
      </c>
      <c r="H9" s="549">
        <v>8873</v>
      </c>
    </row>
    <row r="10" spans="1:8" ht="12">
      <c r="A10" s="298" t="s">
        <v>286</v>
      </c>
      <c r="B10" s="299" t="s">
        <v>287</v>
      </c>
      <c r="C10" s="46">
        <v>1105</v>
      </c>
      <c r="D10" s="46">
        <v>892</v>
      </c>
      <c r="E10" s="298" t="s">
        <v>288</v>
      </c>
      <c r="F10" s="548" t="s">
        <v>289</v>
      </c>
      <c r="G10" s="549">
        <v>9</v>
      </c>
      <c r="H10" s="549"/>
    </row>
    <row r="11" spans="1:8" ht="12">
      <c r="A11" s="298" t="s">
        <v>290</v>
      </c>
      <c r="B11" s="299" t="s">
        <v>291</v>
      </c>
      <c r="C11" s="46">
        <v>523</v>
      </c>
      <c r="D11" s="46">
        <v>522</v>
      </c>
      <c r="E11" s="300" t="s">
        <v>292</v>
      </c>
      <c r="F11" s="548" t="s">
        <v>293</v>
      </c>
      <c r="G11" s="549">
        <v>110</v>
      </c>
      <c r="H11" s="549">
        <v>61</v>
      </c>
    </row>
    <row r="12" spans="1:8" ht="12">
      <c r="A12" s="298" t="s">
        <v>294</v>
      </c>
      <c r="B12" s="299" t="s">
        <v>295</v>
      </c>
      <c r="C12" s="46">
        <v>2129</v>
      </c>
      <c r="D12" s="46">
        <v>2278</v>
      </c>
      <c r="E12" s="300" t="s">
        <v>78</v>
      </c>
      <c r="F12" s="548" t="s">
        <v>296</v>
      </c>
      <c r="G12" s="549">
        <v>183</v>
      </c>
      <c r="H12" s="549">
        <v>120</v>
      </c>
    </row>
    <row r="13" spans="1:18" ht="12">
      <c r="A13" s="298" t="s">
        <v>297</v>
      </c>
      <c r="B13" s="299" t="s">
        <v>298</v>
      </c>
      <c r="C13" s="46">
        <v>603</v>
      </c>
      <c r="D13" s="46">
        <v>259</v>
      </c>
      <c r="E13" s="301" t="s">
        <v>51</v>
      </c>
      <c r="F13" s="550" t="s">
        <v>299</v>
      </c>
      <c r="G13" s="547">
        <f>SUM(G9:G12)</f>
        <v>8703</v>
      </c>
      <c r="H13" s="547">
        <f>SUM(H9:H12)</f>
        <v>9054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5</v>
      </c>
      <c r="D14" s="46"/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>
        <v>232</v>
      </c>
      <c r="D15" s="47">
        <v>489</v>
      </c>
      <c r="E15" s="296" t="s">
        <v>304</v>
      </c>
      <c r="F15" s="553" t="s">
        <v>305</v>
      </c>
      <c r="G15" s="549">
        <v>40</v>
      </c>
      <c r="H15" s="549"/>
    </row>
    <row r="16" spans="1:8" ht="12">
      <c r="A16" s="298" t="s">
        <v>306</v>
      </c>
      <c r="B16" s="299" t="s">
        <v>307</v>
      </c>
      <c r="C16" s="47">
        <v>167</v>
      </c>
      <c r="D16" s="47">
        <v>148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8218</v>
      </c>
      <c r="D19" s="49">
        <f>SUM(D9:D15)+D16</f>
        <v>7912</v>
      </c>
      <c r="E19" s="304" t="s">
        <v>316</v>
      </c>
      <c r="F19" s="551" t="s">
        <v>317</v>
      </c>
      <c r="G19" s="549">
        <v>7</v>
      </c>
      <c r="H19" s="549">
        <v>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>
        <v>4</v>
      </c>
      <c r="H21" s="549"/>
    </row>
    <row r="22" spans="1:8" ht="24">
      <c r="A22" s="304" t="s">
        <v>323</v>
      </c>
      <c r="B22" s="305" t="s">
        <v>324</v>
      </c>
      <c r="C22" s="46">
        <v>85</v>
      </c>
      <c r="D22" s="46">
        <v>5</v>
      </c>
      <c r="E22" s="304" t="s">
        <v>325</v>
      </c>
      <c r="F22" s="551" t="s">
        <v>326</v>
      </c>
      <c r="G22" s="549">
        <v>1</v>
      </c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103</v>
      </c>
      <c r="F24" s="553" t="s">
        <v>333</v>
      </c>
      <c r="G24" s="547">
        <f>SUM(G19:G23)</f>
        <v>12</v>
      </c>
      <c r="H24" s="547">
        <f>SUM(H19:H23)</f>
        <v>7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86</v>
      </c>
      <c r="D26" s="49">
        <f>SUM(D22:D25)</f>
        <v>5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8304</v>
      </c>
      <c r="D28" s="50">
        <f>D26+D19</f>
        <v>7917</v>
      </c>
      <c r="E28" s="127" t="s">
        <v>338</v>
      </c>
      <c r="F28" s="553" t="s">
        <v>339</v>
      </c>
      <c r="G28" s="547">
        <f>G13+G15+G24</f>
        <v>8755</v>
      </c>
      <c r="H28" s="547">
        <f>H13+H15+H24</f>
        <v>9061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451</v>
      </c>
      <c r="D30" s="50">
        <f>IF((H28-D28)&gt;0,H28-D28,0)</f>
        <v>1144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8304</v>
      </c>
      <c r="D33" s="49">
        <f>D28-D31+D32</f>
        <v>7917</v>
      </c>
      <c r="E33" s="127" t="s">
        <v>352</v>
      </c>
      <c r="F33" s="553" t="s">
        <v>353</v>
      </c>
      <c r="G33" s="53">
        <f>G32-G31+G28</f>
        <v>8755</v>
      </c>
      <c r="H33" s="53">
        <f>H32-H31+H28</f>
        <v>9061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451</v>
      </c>
      <c r="D34" s="50">
        <f>IF((H33-D33)&gt;0,H33-D33,0)</f>
        <v>1144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29"/>
      <c r="D37" s="429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451</v>
      </c>
      <c r="D39" s="459">
        <f>+IF((H33-D33-D35)&gt;0,H33-D33-D35,0)</f>
        <v>1144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451</v>
      </c>
      <c r="D41" s="52">
        <f>IF(H39=0,IF(D39-D40&gt;0,D39-D40+H40,0),IF(H39-H40&lt;0,H40-H39+D39,0))</f>
        <v>1144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8755</v>
      </c>
      <c r="D42" s="53">
        <f>D33+D35+D39</f>
        <v>9061</v>
      </c>
      <c r="E42" s="128" t="s">
        <v>379</v>
      </c>
      <c r="F42" s="129" t="s">
        <v>380</v>
      </c>
      <c r="G42" s="53">
        <f>G39+G33</f>
        <v>8755</v>
      </c>
      <c r="H42" s="53">
        <f>H39+H33</f>
        <v>9061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859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576">
        <v>40749</v>
      </c>
      <c r="C48" s="575" t="s">
        <v>868</v>
      </c>
      <c r="D48" s="584" t="s">
        <v>869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 t="s">
        <v>867</v>
      </c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7"/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1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'справка №1-БАЛАНС'!E3</f>
        <v>УНИФАРМ АД</v>
      </c>
      <c r="C4" s="540" t="s">
        <v>2</v>
      </c>
      <c r="D4" s="540">
        <f>'справка №1-БАЛАНС'!H3</f>
        <v>831537465</v>
      </c>
      <c r="E4" s="323"/>
      <c r="F4" s="323"/>
    </row>
    <row r="5" spans="1:4" ht="15">
      <c r="A5" s="469" t="s">
        <v>274</v>
      </c>
      <c r="B5" s="469" t="str">
        <f>'справка №1-БАЛАНС'!E4</f>
        <v>НЕКОНСОЛИДИРАН 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01.01.2011 - 30.06.2011 г.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7269</v>
      </c>
      <c r="D10" s="54">
        <v>6655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-3352</v>
      </c>
      <c r="D11" s="54">
        <v>-4046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-2220</v>
      </c>
      <c r="D13" s="54">
        <v>-2076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-827</v>
      </c>
      <c r="D14" s="54">
        <v>-30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-242</v>
      </c>
      <c r="D15" s="54">
        <v>-43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7</v>
      </c>
      <c r="D16" s="54">
        <v>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-10</v>
      </c>
      <c r="D17" s="54">
        <v>-12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-29</v>
      </c>
      <c r="D19" s="54">
        <v>-58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596</v>
      </c>
      <c r="D20" s="55">
        <f>SUM(D10:D19)</f>
        <v>394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-2772</v>
      </c>
      <c r="D22" s="54">
        <v>-220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17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-50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159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-2596</v>
      </c>
      <c r="D32" s="55">
        <f>SUM(D22:D31)</f>
        <v>-269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1828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>
        <v>-46</v>
      </c>
      <c r="D38" s="54">
        <v>-51</v>
      </c>
      <c r="E38" s="130"/>
      <c r="F38" s="130"/>
    </row>
    <row r="39" spans="1:6" ht="12">
      <c r="A39" s="332" t="s">
        <v>441</v>
      </c>
      <c r="B39" s="333" t="s">
        <v>442</v>
      </c>
      <c r="C39" s="54">
        <v>-82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1700</v>
      </c>
      <c r="D42" s="55">
        <f>SUM(D34:D41)</f>
        <v>-51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-300</v>
      </c>
      <c r="D43" s="55">
        <f>D42+D32+D20</f>
        <v>74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1010</v>
      </c>
      <c r="D44" s="132">
        <v>1130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710</v>
      </c>
      <c r="D45" s="55">
        <f>D44+D43</f>
        <v>1204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710</v>
      </c>
      <c r="D46" s="56">
        <v>1204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881</v>
      </c>
      <c r="B49" s="435"/>
      <c r="C49" s="319"/>
      <c r="D49" s="436"/>
      <c r="E49" s="343"/>
      <c r="G49" s="133"/>
      <c r="H49" s="133"/>
    </row>
    <row r="50" spans="1:8" ht="12">
      <c r="A50" s="574"/>
      <c r="B50" s="435" t="s">
        <v>381</v>
      </c>
      <c r="C50" s="590"/>
      <c r="D50" s="590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5" t="s">
        <v>780</v>
      </c>
      <c r="C52" s="590"/>
      <c r="D52" s="590"/>
      <c r="G52" s="133"/>
      <c r="H52" s="133"/>
    </row>
    <row r="53" spans="1:8" ht="12">
      <c r="A53" s="318"/>
      <c r="B53" s="318" t="s">
        <v>863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9" sqref="A39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3" t="str">
        <f>'справка №1-БАЛАНС'!E3</f>
        <v>УНИФАРМ АД</v>
      </c>
      <c r="C3" s="593"/>
      <c r="D3" s="593"/>
      <c r="E3" s="593"/>
      <c r="F3" s="593"/>
      <c r="G3" s="593"/>
      <c r="H3" s="593"/>
      <c r="I3" s="593"/>
      <c r="J3" s="475"/>
      <c r="K3" s="595" t="s">
        <v>2</v>
      </c>
      <c r="L3" s="595"/>
      <c r="M3" s="477">
        <f>'справка №1-БАЛАНС'!H3</f>
        <v>831537465</v>
      </c>
      <c r="N3" s="2"/>
    </row>
    <row r="4" spans="1:15" s="531" customFormat="1" ht="13.5" customHeight="1">
      <c r="A4" s="466" t="s">
        <v>460</v>
      </c>
      <c r="B4" s="593" t="str">
        <f>'справка №1-БАЛАНС'!E4</f>
        <v>НЕКОНСОЛИДИРАН 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7" t="str">
        <f>'справка №1-БАЛАНС'!E5</f>
        <v>01.01.2011 - 30.06.2011 г.</v>
      </c>
      <c r="C5" s="597"/>
      <c r="D5" s="597"/>
      <c r="E5" s="597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6000</v>
      </c>
      <c r="D11" s="58">
        <f>'справка №1-БАЛАНС'!H19</f>
        <v>0</v>
      </c>
      <c r="E11" s="58">
        <f>'справка №1-БАЛАНС'!H20</f>
        <v>374</v>
      </c>
      <c r="F11" s="58">
        <f>'справка №1-БАЛАНС'!H22</f>
        <v>230</v>
      </c>
      <c r="G11" s="58">
        <f>'справка №1-БАЛАНС'!H23</f>
        <v>8370</v>
      </c>
      <c r="H11" s="60"/>
      <c r="I11" s="58">
        <f>'справка №1-БАЛАНС'!H28+'справка №1-БАЛАНС'!H31</f>
        <v>1426</v>
      </c>
      <c r="J11" s="58">
        <f>'справка №1-БАЛАНС'!H29+'справка №1-БАЛАНС'!H32</f>
        <v>0</v>
      </c>
      <c r="K11" s="60"/>
      <c r="L11" s="344">
        <f>SUM(C11:K11)</f>
        <v>16400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6000</v>
      </c>
      <c r="D15" s="61">
        <f aca="true" t="shared" si="2" ref="D15:M15">D11+D12</f>
        <v>0</v>
      </c>
      <c r="E15" s="61">
        <f t="shared" si="2"/>
        <v>374</v>
      </c>
      <c r="F15" s="61">
        <f t="shared" si="2"/>
        <v>230</v>
      </c>
      <c r="G15" s="61">
        <f t="shared" si="2"/>
        <v>8370</v>
      </c>
      <c r="H15" s="61">
        <f t="shared" si="2"/>
        <v>0</v>
      </c>
      <c r="I15" s="61">
        <f t="shared" si="2"/>
        <v>1426</v>
      </c>
      <c r="J15" s="61">
        <f t="shared" si="2"/>
        <v>0</v>
      </c>
      <c r="K15" s="61">
        <f t="shared" si="2"/>
        <v>0</v>
      </c>
      <c r="L15" s="344">
        <f t="shared" si="1"/>
        <v>16400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451</v>
      </c>
      <c r="J16" s="345">
        <f>+'справка №1-БАЛАНС'!G32</f>
        <v>0</v>
      </c>
      <c r="K16" s="60"/>
      <c r="L16" s="344">
        <f t="shared" si="1"/>
        <v>451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120</v>
      </c>
      <c r="G17" s="62">
        <f t="shared" si="3"/>
        <v>271</v>
      </c>
      <c r="H17" s="62">
        <f t="shared" si="3"/>
        <v>0</v>
      </c>
      <c r="I17" s="62">
        <f t="shared" si="3"/>
        <v>-1231</v>
      </c>
      <c r="J17" s="62">
        <f>J18+J19</f>
        <v>0</v>
      </c>
      <c r="K17" s="62">
        <f t="shared" si="3"/>
        <v>0</v>
      </c>
      <c r="L17" s="344">
        <f t="shared" si="1"/>
        <v>-840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-840</v>
      </c>
      <c r="J18" s="60"/>
      <c r="K18" s="60"/>
      <c r="L18" s="344">
        <f t="shared" si="1"/>
        <v>-840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120</v>
      </c>
      <c r="G19" s="60">
        <v>271</v>
      </c>
      <c r="H19" s="60"/>
      <c r="I19" s="60">
        <v>-391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-4</v>
      </c>
      <c r="F28" s="60"/>
      <c r="G28" s="60"/>
      <c r="H28" s="60"/>
      <c r="I28" s="60"/>
      <c r="J28" s="60"/>
      <c r="K28" s="60"/>
      <c r="L28" s="344">
        <f t="shared" si="1"/>
        <v>-4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6000</v>
      </c>
      <c r="D29" s="59">
        <f aca="true" t="shared" si="6" ref="D29:M29">D17+D20+D21+D24+D28+D27+D15+D16</f>
        <v>0</v>
      </c>
      <c r="E29" s="59">
        <f t="shared" si="6"/>
        <v>370</v>
      </c>
      <c r="F29" s="59">
        <f t="shared" si="6"/>
        <v>350</v>
      </c>
      <c r="G29" s="59">
        <f t="shared" si="6"/>
        <v>8641</v>
      </c>
      <c r="H29" s="59">
        <f t="shared" si="6"/>
        <v>0</v>
      </c>
      <c r="I29" s="59">
        <f t="shared" si="6"/>
        <v>646</v>
      </c>
      <c r="J29" s="59">
        <f t="shared" si="6"/>
        <v>0</v>
      </c>
      <c r="K29" s="59">
        <f t="shared" si="6"/>
        <v>0</v>
      </c>
      <c r="L29" s="344">
        <f t="shared" si="1"/>
        <v>16007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6000</v>
      </c>
      <c r="D32" s="59">
        <f t="shared" si="7"/>
        <v>0</v>
      </c>
      <c r="E32" s="59">
        <f t="shared" si="7"/>
        <v>370</v>
      </c>
      <c r="F32" s="59">
        <f t="shared" si="7"/>
        <v>350</v>
      </c>
      <c r="G32" s="59">
        <f t="shared" si="7"/>
        <v>8641</v>
      </c>
      <c r="H32" s="59">
        <f t="shared" si="7"/>
        <v>0</v>
      </c>
      <c r="I32" s="59">
        <f t="shared" si="7"/>
        <v>646</v>
      </c>
      <c r="J32" s="59">
        <f t="shared" si="7"/>
        <v>0</v>
      </c>
      <c r="K32" s="59">
        <f t="shared" si="7"/>
        <v>0</v>
      </c>
      <c r="L32" s="344">
        <f t="shared" si="1"/>
        <v>16007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860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883</v>
      </c>
      <c r="B38" s="19"/>
      <c r="C38" s="15"/>
      <c r="D38" s="592" t="s">
        <v>818</v>
      </c>
      <c r="E38" s="592"/>
      <c r="F38" s="592"/>
      <c r="G38" s="592"/>
      <c r="H38" s="592"/>
      <c r="I38" s="592"/>
      <c r="J38" s="15" t="s">
        <v>872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7">
      <selection activeCell="F15" sqref="F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383</v>
      </c>
      <c r="B2" s="605"/>
      <c r="C2" s="606" t="str">
        <f>'справка №1-БАЛАНС'!E3</f>
        <v>УНИФАРМ АД</v>
      </c>
      <c r="D2" s="606"/>
      <c r="E2" s="606"/>
      <c r="F2" s="606"/>
      <c r="G2" s="606"/>
      <c r="H2" s="606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831537465</v>
      </c>
      <c r="P2" s="482"/>
      <c r="Q2" s="482"/>
      <c r="R2" s="525"/>
    </row>
    <row r="3" spans="1:18" ht="15">
      <c r="A3" s="604" t="s">
        <v>5</v>
      </c>
      <c r="B3" s="605"/>
      <c r="C3" s="607" t="str">
        <f>'справка №1-БАЛАНС'!E5</f>
        <v>01.01.2011 - 30.06.2011 г.</v>
      </c>
      <c r="D3" s="607"/>
      <c r="E3" s="607"/>
      <c r="F3" s="484"/>
      <c r="G3" s="484"/>
      <c r="H3" s="484"/>
      <c r="I3" s="484"/>
      <c r="J3" s="484"/>
      <c r="K3" s="484"/>
      <c r="L3" s="484"/>
      <c r="M3" s="610" t="s">
        <v>4</v>
      </c>
      <c r="N3" s="610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522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523</v>
      </c>
    </row>
    <row r="5" spans="1:18" s="100" customFormat="1" ht="30.75" customHeight="1">
      <c r="A5" s="598" t="s">
        <v>463</v>
      </c>
      <c r="B5" s="599"/>
      <c r="C5" s="60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8" t="s">
        <v>528</v>
      </c>
      <c r="R5" s="608" t="s">
        <v>529</v>
      </c>
    </row>
    <row r="6" spans="1:18" s="100" customFormat="1" ht="48">
      <c r="A6" s="600"/>
      <c r="B6" s="601"/>
      <c r="C6" s="60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9"/>
      <c r="R6" s="60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387</v>
      </c>
      <c r="E9" s="189"/>
      <c r="F9" s="189"/>
      <c r="G9" s="74">
        <f>D9+E9-F9</f>
        <v>387</v>
      </c>
      <c r="H9" s="65"/>
      <c r="I9" s="65"/>
      <c r="J9" s="74">
        <f>G9+H9-I9</f>
        <v>387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8487</v>
      </c>
      <c r="E10" s="189">
        <v>99</v>
      </c>
      <c r="F10" s="189"/>
      <c r="G10" s="74">
        <f aca="true" t="shared" si="2" ref="G10:G39">D10+E10-F10</f>
        <v>8586</v>
      </c>
      <c r="H10" s="65"/>
      <c r="I10" s="65"/>
      <c r="J10" s="74">
        <f aca="true" t="shared" si="3" ref="J10:J39">G10+H10-I10</f>
        <v>8586</v>
      </c>
      <c r="K10" s="65">
        <v>2719</v>
      </c>
      <c r="L10" s="65">
        <v>168</v>
      </c>
      <c r="M10" s="65"/>
      <c r="N10" s="74">
        <f aca="true" t="shared" si="4" ref="N10:N39">K10+L10-M10</f>
        <v>2887</v>
      </c>
      <c r="O10" s="65"/>
      <c r="P10" s="65"/>
      <c r="Q10" s="74">
        <f t="shared" si="0"/>
        <v>2887</v>
      </c>
      <c r="R10" s="74">
        <f t="shared" si="1"/>
        <v>5699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4126</v>
      </c>
      <c r="E11" s="189">
        <v>78</v>
      </c>
      <c r="F11" s="189">
        <v>2</v>
      </c>
      <c r="G11" s="74">
        <f t="shared" si="2"/>
        <v>4202</v>
      </c>
      <c r="H11" s="65"/>
      <c r="I11" s="65"/>
      <c r="J11" s="74">
        <f t="shared" si="3"/>
        <v>4202</v>
      </c>
      <c r="K11" s="65">
        <v>3810</v>
      </c>
      <c r="L11" s="65">
        <v>101</v>
      </c>
      <c r="M11" s="65">
        <v>2</v>
      </c>
      <c r="N11" s="74">
        <f t="shared" si="4"/>
        <v>3909</v>
      </c>
      <c r="O11" s="65"/>
      <c r="P11" s="65"/>
      <c r="Q11" s="74">
        <f t="shared" si="0"/>
        <v>3909</v>
      </c>
      <c r="R11" s="74">
        <f t="shared" si="1"/>
        <v>293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1625</v>
      </c>
      <c r="E13" s="189">
        <v>377</v>
      </c>
      <c r="F13" s="189">
        <v>291</v>
      </c>
      <c r="G13" s="74">
        <f t="shared" si="2"/>
        <v>1711</v>
      </c>
      <c r="H13" s="65"/>
      <c r="I13" s="65"/>
      <c r="J13" s="74">
        <f t="shared" si="3"/>
        <v>1711</v>
      </c>
      <c r="K13" s="65">
        <v>1115</v>
      </c>
      <c r="L13" s="65">
        <v>112</v>
      </c>
      <c r="M13" s="65">
        <v>291</v>
      </c>
      <c r="N13" s="74">
        <f t="shared" si="4"/>
        <v>936</v>
      </c>
      <c r="O13" s="65"/>
      <c r="P13" s="65"/>
      <c r="Q13" s="74">
        <f t="shared" si="0"/>
        <v>936</v>
      </c>
      <c r="R13" s="74">
        <f t="shared" si="1"/>
        <v>775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2333</v>
      </c>
      <c r="E14" s="189">
        <v>15</v>
      </c>
      <c r="F14" s="189"/>
      <c r="G14" s="74">
        <f t="shared" si="2"/>
        <v>2348</v>
      </c>
      <c r="H14" s="65"/>
      <c r="I14" s="65"/>
      <c r="J14" s="74">
        <f t="shared" si="3"/>
        <v>2348</v>
      </c>
      <c r="K14" s="65">
        <v>1941</v>
      </c>
      <c r="L14" s="65">
        <v>75</v>
      </c>
      <c r="M14" s="65"/>
      <c r="N14" s="74">
        <f t="shared" si="4"/>
        <v>2016</v>
      </c>
      <c r="O14" s="65"/>
      <c r="P14" s="65"/>
      <c r="Q14" s="74">
        <f t="shared" si="0"/>
        <v>2016</v>
      </c>
      <c r="R14" s="74">
        <f t="shared" si="1"/>
        <v>332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856</v>
      </c>
      <c r="B15" s="374" t="s">
        <v>857</v>
      </c>
      <c r="C15" s="455" t="s">
        <v>858</v>
      </c>
      <c r="D15" s="456">
        <v>2960</v>
      </c>
      <c r="E15" s="456">
        <v>2569</v>
      </c>
      <c r="F15" s="456">
        <f>37+16</f>
        <v>53</v>
      </c>
      <c r="G15" s="74">
        <f t="shared" si="2"/>
        <v>5476</v>
      </c>
      <c r="H15" s="457"/>
      <c r="I15" s="457"/>
      <c r="J15" s="74">
        <f t="shared" si="3"/>
        <v>5476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5476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19918</v>
      </c>
      <c r="E17" s="194">
        <f>SUM(E9:E16)</f>
        <v>3138</v>
      </c>
      <c r="F17" s="194">
        <f>SUM(F9:F16)</f>
        <v>346</v>
      </c>
      <c r="G17" s="74">
        <f t="shared" si="2"/>
        <v>22710</v>
      </c>
      <c r="H17" s="75">
        <f>SUM(H9:H16)</f>
        <v>0</v>
      </c>
      <c r="I17" s="75">
        <f>SUM(I9:I16)</f>
        <v>0</v>
      </c>
      <c r="J17" s="74">
        <f t="shared" si="3"/>
        <v>22710</v>
      </c>
      <c r="K17" s="75">
        <f>SUM(K9:K16)</f>
        <v>9585</v>
      </c>
      <c r="L17" s="75">
        <f>SUM(L9:L16)</f>
        <v>456</v>
      </c>
      <c r="M17" s="75">
        <f>SUM(M9:M16)</f>
        <v>293</v>
      </c>
      <c r="N17" s="74">
        <f t="shared" si="4"/>
        <v>9748</v>
      </c>
      <c r="O17" s="75">
        <f>SUM(O9:O16)</f>
        <v>0</v>
      </c>
      <c r="P17" s="75">
        <f>SUM(P9:P16)</f>
        <v>0</v>
      </c>
      <c r="Q17" s="74">
        <f t="shared" si="5"/>
        <v>9748</v>
      </c>
      <c r="R17" s="74">
        <f t="shared" si="6"/>
        <v>12962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87</v>
      </c>
      <c r="E21" s="189"/>
      <c r="F21" s="189"/>
      <c r="G21" s="74">
        <f t="shared" si="2"/>
        <v>87</v>
      </c>
      <c r="H21" s="65"/>
      <c r="I21" s="65"/>
      <c r="J21" s="74">
        <f t="shared" si="3"/>
        <v>87</v>
      </c>
      <c r="K21" s="65">
        <v>21</v>
      </c>
      <c r="L21" s="65">
        <v>10</v>
      </c>
      <c r="M21" s="65"/>
      <c r="N21" s="74">
        <f t="shared" si="4"/>
        <v>31</v>
      </c>
      <c r="O21" s="65"/>
      <c r="P21" s="65"/>
      <c r="Q21" s="74">
        <f t="shared" si="5"/>
        <v>31</v>
      </c>
      <c r="R21" s="74">
        <f t="shared" si="6"/>
        <v>56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33</v>
      </c>
      <c r="E22" s="189"/>
      <c r="F22" s="189"/>
      <c r="G22" s="74">
        <f t="shared" si="2"/>
        <v>33</v>
      </c>
      <c r="H22" s="65"/>
      <c r="I22" s="65"/>
      <c r="J22" s="74">
        <f t="shared" si="3"/>
        <v>33</v>
      </c>
      <c r="K22" s="65">
        <v>27</v>
      </c>
      <c r="L22" s="65">
        <v>2</v>
      </c>
      <c r="M22" s="65"/>
      <c r="N22" s="74">
        <f t="shared" si="4"/>
        <v>29</v>
      </c>
      <c r="O22" s="65"/>
      <c r="P22" s="65"/>
      <c r="Q22" s="74">
        <f t="shared" si="5"/>
        <v>29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699</v>
      </c>
      <c r="E23" s="189"/>
      <c r="F23" s="189"/>
      <c r="G23" s="74">
        <f t="shared" si="2"/>
        <v>699</v>
      </c>
      <c r="H23" s="65"/>
      <c r="I23" s="65"/>
      <c r="J23" s="74">
        <f t="shared" si="3"/>
        <v>699</v>
      </c>
      <c r="K23" s="65">
        <v>155</v>
      </c>
      <c r="L23" s="65">
        <v>53</v>
      </c>
      <c r="M23" s="65"/>
      <c r="N23" s="74">
        <f t="shared" si="4"/>
        <v>208</v>
      </c>
      <c r="O23" s="65"/>
      <c r="P23" s="65"/>
      <c r="Q23" s="74">
        <f t="shared" si="5"/>
        <v>208</v>
      </c>
      <c r="R23" s="74">
        <f t="shared" si="6"/>
        <v>491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819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819</v>
      </c>
      <c r="H25" s="66">
        <f t="shared" si="7"/>
        <v>0</v>
      </c>
      <c r="I25" s="66">
        <f t="shared" si="7"/>
        <v>0</v>
      </c>
      <c r="J25" s="67">
        <f t="shared" si="3"/>
        <v>819</v>
      </c>
      <c r="K25" s="66">
        <f t="shared" si="7"/>
        <v>203</v>
      </c>
      <c r="L25" s="66">
        <f t="shared" si="7"/>
        <v>65</v>
      </c>
      <c r="M25" s="66">
        <f t="shared" si="7"/>
        <v>0</v>
      </c>
      <c r="N25" s="67">
        <f t="shared" si="4"/>
        <v>268</v>
      </c>
      <c r="O25" s="66">
        <f t="shared" si="7"/>
        <v>0</v>
      </c>
      <c r="P25" s="66">
        <f t="shared" si="7"/>
        <v>0</v>
      </c>
      <c r="Q25" s="67">
        <f t="shared" si="5"/>
        <v>268</v>
      </c>
      <c r="R25" s="67">
        <f t="shared" si="6"/>
        <v>551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1595</v>
      </c>
      <c r="E27" s="192">
        <f aca="true" t="shared" si="8" ref="E27:P27">SUM(E28:E31)</f>
        <v>0</v>
      </c>
      <c r="F27" s="192">
        <f t="shared" si="8"/>
        <v>53</v>
      </c>
      <c r="G27" s="71">
        <f t="shared" si="2"/>
        <v>1542</v>
      </c>
      <c r="H27" s="70">
        <f t="shared" si="8"/>
        <v>0</v>
      </c>
      <c r="I27" s="70">
        <f t="shared" si="8"/>
        <v>0</v>
      </c>
      <c r="J27" s="71">
        <f t="shared" si="3"/>
        <v>1542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1542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1595</v>
      </c>
      <c r="E31" s="189"/>
      <c r="F31" s="189">
        <v>53</v>
      </c>
      <c r="G31" s="74">
        <f t="shared" si="2"/>
        <v>1542</v>
      </c>
      <c r="H31" s="72"/>
      <c r="I31" s="72"/>
      <c r="J31" s="74">
        <f t="shared" si="3"/>
        <v>1542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1542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1595</v>
      </c>
      <c r="E38" s="194">
        <f aca="true" t="shared" si="12" ref="E38:P38">E27+E32+E37</f>
        <v>0</v>
      </c>
      <c r="F38" s="194">
        <f t="shared" si="12"/>
        <v>53</v>
      </c>
      <c r="G38" s="74">
        <f t="shared" si="2"/>
        <v>1542</v>
      </c>
      <c r="H38" s="75">
        <f t="shared" si="12"/>
        <v>0</v>
      </c>
      <c r="I38" s="75">
        <f t="shared" si="12"/>
        <v>0</v>
      </c>
      <c r="J38" s="74">
        <f t="shared" si="3"/>
        <v>1542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1542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601</v>
      </c>
      <c r="B39" s="370" t="s">
        <v>602</v>
      </c>
      <c r="C39" s="369" t="s">
        <v>603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604</v>
      </c>
      <c r="C40" s="359" t="s">
        <v>605</v>
      </c>
      <c r="D40" s="437">
        <f>D17+D18+D19+D25+D38+D39</f>
        <v>22332</v>
      </c>
      <c r="E40" s="437">
        <f>E17+E18+E19+E25+E38+E39</f>
        <v>3138</v>
      </c>
      <c r="F40" s="437">
        <f aca="true" t="shared" si="13" ref="F40:R40">F17+F18+F19+F25+F38+F39</f>
        <v>399</v>
      </c>
      <c r="G40" s="437">
        <f t="shared" si="13"/>
        <v>25071</v>
      </c>
      <c r="H40" s="437">
        <f t="shared" si="13"/>
        <v>0</v>
      </c>
      <c r="I40" s="437">
        <f t="shared" si="13"/>
        <v>0</v>
      </c>
      <c r="J40" s="437">
        <f t="shared" si="13"/>
        <v>25071</v>
      </c>
      <c r="K40" s="437">
        <f t="shared" si="13"/>
        <v>9788</v>
      </c>
      <c r="L40" s="437">
        <f t="shared" si="13"/>
        <v>521</v>
      </c>
      <c r="M40" s="437">
        <f t="shared" si="13"/>
        <v>293</v>
      </c>
      <c r="N40" s="437">
        <f t="shared" si="13"/>
        <v>10016</v>
      </c>
      <c r="O40" s="437">
        <f t="shared" si="13"/>
        <v>0</v>
      </c>
      <c r="P40" s="437">
        <f t="shared" si="13"/>
        <v>0</v>
      </c>
      <c r="Q40" s="437">
        <f t="shared" si="13"/>
        <v>10016</v>
      </c>
      <c r="R40" s="437">
        <f t="shared" si="13"/>
        <v>15055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1"/>
      <c r="L44" s="611"/>
      <c r="M44" s="611"/>
      <c r="N44" s="611"/>
      <c r="O44" s="612" t="s">
        <v>871</v>
      </c>
      <c r="P44" s="613"/>
      <c r="Q44" s="613"/>
      <c r="R44" s="613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864</v>
      </c>
      <c r="J45" s="349"/>
      <c r="K45" s="349"/>
      <c r="L45" s="349"/>
      <c r="M45" s="349"/>
      <c r="N45" s="349"/>
      <c r="O45" s="349" t="s">
        <v>870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20" t="str">
        <f>'справка №1-БАЛАНС'!E3</f>
        <v>УНИФАРМ АД</v>
      </c>
      <c r="C3" s="621"/>
      <c r="D3" s="525" t="s">
        <v>2</v>
      </c>
      <c r="E3" s="107">
        <f>'справка №1-БАЛАНС'!H3</f>
        <v>831537465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8" t="str">
        <f>'справка №1-БАЛАНС'!E5</f>
        <v>01.01.2011 - 30.06.2011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108</v>
      </c>
      <c r="D21" s="108">
        <v>108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3794</v>
      </c>
      <c r="D24" s="119">
        <f>SUM(D25:D27)</f>
        <v>3794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3663</v>
      </c>
      <c r="D26" s="108">
        <v>3663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>
        <v>131</v>
      </c>
      <c r="D27" s="108">
        <v>131</v>
      </c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979</v>
      </c>
      <c r="D28" s="108">
        <v>979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197</v>
      </c>
      <c r="D29" s="108">
        <v>197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9</v>
      </c>
      <c r="D31" s="108">
        <v>9</v>
      </c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154</v>
      </c>
      <c r="D33" s="105">
        <f>SUM(D34:D37)</f>
        <v>154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137</v>
      </c>
      <c r="D34" s="108">
        <v>137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>
        <v>17</v>
      </c>
      <c r="D37" s="108">
        <v>17</v>
      </c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159</v>
      </c>
      <c r="D38" s="105">
        <f>SUM(D39:D42)</f>
        <v>159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159</v>
      </c>
      <c r="D42" s="108">
        <v>159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5292</v>
      </c>
      <c r="D43" s="104">
        <f>D24+D28+D29+D31+D30+D32+D33+D38</f>
        <v>5292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5400</v>
      </c>
      <c r="D44" s="103">
        <f>D43+D21+D19+D9</f>
        <v>5400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3401</v>
      </c>
      <c r="D56" s="103">
        <f>D57+D59</f>
        <v>0</v>
      </c>
      <c r="E56" s="119">
        <f t="shared" si="1"/>
        <v>3401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>
        <v>3401</v>
      </c>
      <c r="D57" s="108">
        <v>0</v>
      </c>
      <c r="E57" s="119">
        <f t="shared" si="1"/>
        <v>3401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274</v>
      </c>
      <c r="D64" s="108"/>
      <c r="E64" s="119">
        <f t="shared" si="1"/>
        <v>274</v>
      </c>
      <c r="F64" s="110"/>
    </row>
    <row r="65" spans="1:6" ht="12">
      <c r="A65" s="396" t="s">
        <v>708</v>
      </c>
      <c r="B65" s="397" t="s">
        <v>709</v>
      </c>
      <c r="C65" s="109">
        <v>8</v>
      </c>
      <c r="D65" s="109"/>
      <c r="E65" s="119">
        <f t="shared" si="1"/>
        <v>8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3675</v>
      </c>
      <c r="D66" s="103">
        <f>D52+D56+D61+D62+D63+D64</f>
        <v>0</v>
      </c>
      <c r="E66" s="119">
        <f t="shared" si="1"/>
        <v>3675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1088</v>
      </c>
      <c r="D71" s="105">
        <f>SUM(D72:D74)</f>
        <v>1088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>
        <v>0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>
        <v>870</v>
      </c>
      <c r="D73" s="108">
        <v>870</v>
      </c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>
        <v>218</v>
      </c>
      <c r="D74" s="108">
        <v>218</v>
      </c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37</v>
      </c>
      <c r="D80" s="103">
        <f>SUM(D81:D84)</f>
        <v>37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>
        <v>37</v>
      </c>
      <c r="D84" s="108">
        <v>37</v>
      </c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1319</v>
      </c>
      <c r="D85" s="104">
        <f>SUM(D86:D90)+D94</f>
        <v>1319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484</v>
      </c>
      <c r="D87" s="108">
        <v>484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516</v>
      </c>
      <c r="D89" s="108">
        <v>516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189</v>
      </c>
      <c r="D90" s="103">
        <f>SUM(D91:D93)</f>
        <v>189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151</v>
      </c>
      <c r="D92" s="108">
        <v>151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38</v>
      </c>
      <c r="D93" s="108">
        <v>38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130</v>
      </c>
      <c r="D94" s="108">
        <v>130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139</v>
      </c>
      <c r="D95" s="108">
        <v>139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2583</v>
      </c>
      <c r="D96" s="104">
        <f>D85+D80+D75+D71+D95</f>
        <v>2583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6258</v>
      </c>
      <c r="D97" s="104">
        <f>D96+D68+D66</f>
        <v>2583</v>
      </c>
      <c r="E97" s="104">
        <f>E96+E68+E66</f>
        <v>3675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882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14" t="s">
        <v>780</v>
      </c>
      <c r="D111" s="614"/>
      <c r="E111" s="614"/>
      <c r="F111" s="614"/>
    </row>
    <row r="112" spans="1:6" ht="12">
      <c r="A112" s="349"/>
      <c r="B112" s="388"/>
      <c r="C112" s="349" t="s">
        <v>863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2" t="str">
        <f>'справка №1-БАЛАНС'!E3</f>
        <v>УНИФАРМ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831537465</v>
      </c>
    </row>
    <row r="5" spans="1:9" ht="15">
      <c r="A5" s="500" t="s">
        <v>5</v>
      </c>
      <c r="B5" s="623" t="str">
        <f>'справка №1-БАЛАНС'!E5</f>
        <v>01.01.2011 - 30.06.2011 г.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9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8">
        <v>221261</v>
      </c>
      <c r="D12" s="98"/>
      <c r="E12" s="98"/>
      <c r="F12" s="98">
        <v>1530</v>
      </c>
      <c r="G12" s="98"/>
      <c r="H12" s="98"/>
      <c r="I12" s="433">
        <f>F12+G12-H12</f>
        <v>1530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20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20" customFormat="1" ht="12">
      <c r="A16" s="76" t="s">
        <v>78</v>
      </c>
      <c r="B16" s="90" t="s">
        <v>800</v>
      </c>
      <c r="C16" s="98">
        <v>15425</v>
      </c>
      <c r="D16" s="98"/>
      <c r="E16" s="98"/>
      <c r="F16" s="98">
        <v>12</v>
      </c>
      <c r="G16" s="98"/>
      <c r="H16" s="98"/>
      <c r="I16" s="433">
        <f t="shared" si="0"/>
        <v>12</v>
      </c>
    </row>
    <row r="17" spans="1:9" s="520" customFormat="1" ht="12">
      <c r="A17" s="91" t="s">
        <v>563</v>
      </c>
      <c r="B17" s="92" t="s">
        <v>801</v>
      </c>
      <c r="C17" s="85">
        <f aca="true" t="shared" si="1" ref="C17:H17">C12+C13+C15+C16</f>
        <v>236686</v>
      </c>
      <c r="D17" s="85">
        <f t="shared" si="1"/>
        <v>0</v>
      </c>
      <c r="E17" s="85">
        <f t="shared" si="1"/>
        <v>0</v>
      </c>
      <c r="F17" s="85">
        <f t="shared" si="1"/>
        <v>1542</v>
      </c>
      <c r="G17" s="85">
        <f t="shared" si="1"/>
        <v>0</v>
      </c>
      <c r="H17" s="85">
        <f t="shared" si="1"/>
        <v>0</v>
      </c>
      <c r="I17" s="433">
        <f t="shared" si="0"/>
        <v>1542</v>
      </c>
    </row>
    <row r="18" spans="1:9" s="520" customFormat="1" ht="12">
      <c r="A18" s="88" t="s">
        <v>802</v>
      </c>
      <c r="B18" s="93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3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882</v>
      </c>
      <c r="B30" s="625"/>
      <c r="C30" s="625"/>
      <c r="D30" s="458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0" customFormat="1" ht="12">
      <c r="A31" s="349"/>
      <c r="B31" s="388"/>
      <c r="C31" s="349"/>
      <c r="D31" s="522" t="s">
        <v>864</v>
      </c>
      <c r="E31" s="522"/>
      <c r="F31" s="522"/>
      <c r="G31" s="522"/>
      <c r="H31" s="522" t="s">
        <v>863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2">
      <selection activeCell="A152" sqref="A15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УНИФАРМ АД</v>
      </c>
      <c r="C5" s="629"/>
      <c r="D5" s="629"/>
      <c r="E5" s="569" t="s">
        <v>2</v>
      </c>
      <c r="F5" s="450">
        <f>'справка №1-БАЛАНС'!H3</f>
        <v>831537465</v>
      </c>
    </row>
    <row r="6" spans="1:13" ht="15" customHeight="1">
      <c r="A6" s="27" t="s">
        <v>821</v>
      </c>
      <c r="B6" s="630" t="str">
        <f>'справка №1-БАЛАНС'!E5</f>
        <v>01.01.2011 - 30.06.2011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8"/>
      <c r="D10" s="428"/>
      <c r="E10" s="428"/>
      <c r="F10" s="428"/>
    </row>
    <row r="11" spans="1:6" ht="18" customHeight="1">
      <c r="A11" s="36" t="s">
        <v>828</v>
      </c>
      <c r="B11" s="37"/>
      <c r="C11" s="428"/>
      <c r="D11" s="428"/>
      <c r="E11" s="428"/>
      <c r="F11" s="428"/>
    </row>
    <row r="12" spans="1:6" ht="14.25" customHeight="1">
      <c r="A12" s="36" t="s">
        <v>829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830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548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551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563</v>
      </c>
      <c r="B27" s="39" t="s">
        <v>831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8"/>
      <c r="D28" s="428"/>
      <c r="E28" s="428"/>
      <c r="F28" s="441"/>
    </row>
    <row r="29" spans="1:6" ht="12.75">
      <c r="A29" s="36" t="s">
        <v>542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545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548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551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580</v>
      </c>
      <c r="B44" s="39" t="s">
        <v>833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8"/>
      <c r="D45" s="428"/>
      <c r="E45" s="428"/>
      <c r="F45" s="441"/>
    </row>
    <row r="46" spans="1:6" ht="12.75">
      <c r="A46" s="36" t="s">
        <v>876</v>
      </c>
      <c r="B46" s="40"/>
      <c r="C46" s="440">
        <v>0</v>
      </c>
      <c r="D46" s="440">
        <v>40</v>
      </c>
      <c r="E46" s="440"/>
      <c r="F46" s="442">
        <f>C46-E46</f>
        <v>0</v>
      </c>
    </row>
    <row r="47" spans="1:6" ht="12.75">
      <c r="A47" s="36" t="s">
        <v>830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548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551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599</v>
      </c>
      <c r="B61" s="39" t="s">
        <v>835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8"/>
      <c r="D62" s="428"/>
      <c r="E62" s="428"/>
      <c r="F62" s="441"/>
    </row>
    <row r="63" spans="1:6" ht="12.75">
      <c r="A63" s="36" t="s">
        <v>874</v>
      </c>
      <c r="B63" s="40"/>
      <c r="C63" s="440">
        <v>865</v>
      </c>
      <c r="D63" s="440">
        <v>0.17</v>
      </c>
      <c r="E63" s="440">
        <v>865</v>
      </c>
      <c r="F63" s="442">
        <f>C63-E63</f>
        <v>0</v>
      </c>
    </row>
    <row r="64" spans="1:6" ht="12.75">
      <c r="A64" s="36" t="s">
        <v>875</v>
      </c>
      <c r="B64" s="40"/>
      <c r="C64" s="440">
        <v>12</v>
      </c>
      <c r="D64" s="440">
        <v>0.28</v>
      </c>
      <c r="E64" s="440">
        <v>12</v>
      </c>
      <c r="F64" s="442">
        <f aca="true" t="shared" si="3" ref="F64:F77">C64-E64</f>
        <v>0</v>
      </c>
    </row>
    <row r="65" spans="1:6" ht="12.75">
      <c r="A65" s="36" t="s">
        <v>878</v>
      </c>
      <c r="B65" s="40"/>
      <c r="C65" s="440">
        <v>665</v>
      </c>
      <c r="D65" s="440">
        <v>19</v>
      </c>
      <c r="E65" s="440"/>
      <c r="F65" s="442">
        <f>C65-E65</f>
        <v>665</v>
      </c>
    </row>
    <row r="66" spans="1:6" ht="12.75">
      <c r="A66" s="36" t="s">
        <v>877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837</v>
      </c>
      <c r="B78" s="39" t="s">
        <v>838</v>
      </c>
      <c r="C78" s="428">
        <f>SUM(C63:C77)</f>
        <v>1542</v>
      </c>
      <c r="D78" s="428"/>
      <c r="E78" s="428">
        <f>SUM(E63:E77)</f>
        <v>877</v>
      </c>
      <c r="F78" s="441">
        <f>SUM(F63:F77)</f>
        <v>665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8">
        <f>C78+C61+C44+C27</f>
        <v>1542</v>
      </c>
      <c r="D79" s="428"/>
      <c r="E79" s="428">
        <f>E78+E61+E44+E27</f>
        <v>877</v>
      </c>
      <c r="F79" s="441">
        <f>F78+F61+F44+F27</f>
        <v>665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8"/>
      <c r="D80" s="428"/>
      <c r="E80" s="428"/>
      <c r="F80" s="441"/>
    </row>
    <row r="81" spans="1:6" ht="14.25" customHeight="1">
      <c r="A81" s="36" t="s">
        <v>828</v>
      </c>
      <c r="B81" s="40"/>
      <c r="C81" s="428"/>
      <c r="D81" s="428"/>
      <c r="E81" s="428"/>
      <c r="F81" s="441"/>
    </row>
    <row r="82" spans="1:6" ht="12.75">
      <c r="A82" s="36" t="s">
        <v>829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830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548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551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563</v>
      </c>
      <c r="B97" s="39" t="s">
        <v>842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8"/>
      <c r="D98" s="428"/>
      <c r="E98" s="428"/>
      <c r="F98" s="441"/>
    </row>
    <row r="99" spans="1:6" ht="12.75">
      <c r="A99" s="36" t="s">
        <v>542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545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548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551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580</v>
      </c>
      <c r="B114" s="39" t="s">
        <v>843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8"/>
      <c r="D115" s="428"/>
      <c r="E115" s="428"/>
      <c r="F115" s="441"/>
    </row>
    <row r="116" spans="1:6" ht="12.75">
      <c r="A116" s="36" t="s">
        <v>542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545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548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551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599</v>
      </c>
      <c r="B131" s="39" t="s">
        <v>844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8"/>
      <c r="D132" s="428"/>
      <c r="E132" s="428"/>
      <c r="F132" s="441"/>
    </row>
    <row r="133" spans="1:6" ht="12.75">
      <c r="A133" s="36" t="s">
        <v>542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545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548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551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837</v>
      </c>
      <c r="B148" s="39" t="s">
        <v>845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882</v>
      </c>
      <c r="B151" s="452"/>
      <c r="C151" s="631" t="s">
        <v>848</v>
      </c>
      <c r="D151" s="631"/>
      <c r="E151" s="631"/>
      <c r="F151" s="631"/>
    </row>
    <row r="152" spans="1:6" ht="12.75">
      <c r="A152" s="516"/>
      <c r="B152" s="517"/>
      <c r="C152" s="516" t="s">
        <v>864</v>
      </c>
      <c r="D152" s="516"/>
      <c r="E152" s="516"/>
      <c r="F152" s="516"/>
    </row>
    <row r="153" spans="1:6" ht="12.75">
      <c r="A153" s="516"/>
      <c r="B153" s="517"/>
      <c r="C153" s="631" t="s">
        <v>855</v>
      </c>
      <c r="D153" s="631"/>
      <c r="E153" s="631"/>
      <c r="F153" s="631"/>
    </row>
    <row r="154" spans="3:5" ht="12.75">
      <c r="C154" s="516" t="s">
        <v>863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2011-07-22T12:52:12Z</cp:lastPrinted>
  <dcterms:created xsi:type="dcterms:W3CDTF">2000-06-29T12:02:40Z</dcterms:created>
  <dcterms:modified xsi:type="dcterms:W3CDTF">2011-07-29T11:36:15Z</dcterms:modified>
  <cp:category/>
  <cp:version/>
  <cp:contentType/>
  <cp:contentStatus/>
</cp:coreProperties>
</file>