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<sst xmlns="http://schemas.openxmlformats.org/spreadsheetml/2006/main" count="4302" uniqueCount="999">
  <si>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</si>
  <si>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</si>
  <si>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</si>
  <si>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</si>
  <si>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</si>
  <si>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</si>
  <si>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</si>
  <si>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</si>
  <si>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</si>
  <si>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</si>
  <si>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</si>
  <si>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</si>
  <si>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</si>
  <si>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</si>
  <si>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</si>
  <si>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</si>
  <si>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</si>
  <si>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</si>
  <si>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</si>
  <si>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</si>
  <si>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</si>
  <si>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</si>
  <si>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</si>
  <si>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</si>
  <si>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</si>
  <si>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</si>
  <si>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</si>
  <si>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</si>
  <si>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</si>
  <si>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</si>
  <si>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</si>
  <si>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</si>
  <si>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</si>
  <si>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</si>
  <si>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</si>
  <si>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</si>
  <si>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</si>
  <si>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</si>
  <si>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</si>
  <si>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</si>
  <si>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</si>
  <si>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</si>
  <si>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</si>
  <si>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</si>
  <si>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</si>
  <si>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</si>
  <si>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</si>
  <si>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</si>
  <si>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</si>
  <si>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</si>
  <si>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</si>
  <si>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</si>
  <si>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</si>
  <si>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</si>
  <si>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</si>
  <si>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</si>
  <si>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</si>
  <si>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</si>
  <si>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</si>
  <si>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</si>
  <si>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</si>
  <si>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</si>
  <si>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</si>
  <si>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</si>
  <si>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</si>
  <si>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</si>
  <si>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</si>
  <si>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</si>
  <si>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</si>
  <si>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</si>
  <si>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</si>
  <si>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</si>
  <si>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</si>
  <si>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</si>
  <si>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</si>
  <si>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</si>
  <si>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</si>
  <si>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</si>
  <si>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</si>
  <si>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</si>
  <si>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</si>
  <si>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</si>
  <si>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</si>
  <si>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</si>
  <si>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</si>
  <si>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</si>
  <si>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</si>
  <si>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</si>
  <si>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</si>
  <si>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</si>
  <si>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</si>
  <si>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</si>
  <si>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</si>
  <si>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</si>
  <si>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</si>
  <si>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</si>
  <si>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</si>
  <si>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</si>
  <si>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</si>
  <si>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</si>
  <si>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</si>
  <si>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</si>
  <si>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</si>
  <si>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</si>
  <si>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</si>
  <si>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</si>
  <si>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</si>
  <si>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</si>
  <si>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</si>
  <si>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</si>
  <si>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</si>
  <si>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</si>
  <si>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</si>
  <si>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</si>
  <si>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</si>
  <si>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</si>
  <si>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</si>
  <si>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</si>
  <si>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</si>
  <si>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</si>
  <si>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</si>
  <si>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</si>
  <si>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</si>
  <si>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</si>
  <si>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</si>
  <si>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</si>
  <si>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</si>
  <si>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</si>
  <si>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</si>
  <si>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</si>
  <si>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</si>
  <si>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</si>
  <si>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</si>
  <si>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</si>
  <si>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</si>
  <si>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</si>
  <si>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</si>
  <si>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</si>
  <si>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</si>
  <si>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</si>
  <si>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</si>
  <si>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</si>
  <si>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</si>
  <si>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</si>
  <si>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</si>
  <si>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</si>
  <si>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</si>
  <si>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</si>
  <si>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</si>
  <si>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</si>
  <si>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</si>
  <si>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</si>
  <si>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</si>
  <si>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</si>
  <si>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</si>
  <si>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</si>
  <si>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</si>
  <si>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</si>
  <si>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</si>
  <si>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</si>
  <si>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</si>
  <si>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</si>
  <si>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</si>
  <si>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</si>
  <si>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</si>
  <si>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</si>
  <si>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</si>
  <si>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</si>
  <si>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</si>
  <si>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</si>
  <si>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</si>
  <si>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</si>
  <si>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</si>
  <si>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</si>
  <si>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</si>
  <si>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</si>
  <si>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</si>
  <si>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</si>
  <si>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</si>
  <si>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</si>
  <si>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</si>
  <si>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</si>
  <si>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</si>
  <si>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</si>
  <si>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</si>
  <si>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</si>
  <si>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</si>
  <si>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</si>
  <si>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</si>
  <si>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</si>
  <si>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</si>
  <si>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</si>
  <si>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</si>
  <si>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</si>
  <si>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</si>
  <si>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</si>
  <si>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</si>
  <si>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</si>
  <si>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</si>
  <si>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</si>
  <si>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</si>
  <si>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</si>
  <si>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</si>
  <si>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</si>
  <si>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</si>
  <si>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</si>
  <si>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</si>
  <si>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</si>
  <si>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</si>
  <si>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</si>
  <si>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</si>
  <si>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</si>
  <si>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</si>
  <si>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</si>
  <si>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</si>
  <si>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</si>
  <si>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</si>
  <si>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</si>
  <si>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</si>
  <si>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</si>
  <si>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</si>
  <si>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</si>
  <si>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</si>
  <si>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</si>
  <si>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</si>
  <si>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</si>
  <si>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</si>
  <si>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</si>
  <si>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</si>
  <si>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</si>
  <si>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</si>
  <si>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</si>
  <si>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</si>
  <si>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</si>
  <si>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</si>
  <si>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</si>
  <si>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</si>
  <si>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</si>
  <si>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</si>
  <si>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</si>
  <si>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</si>
  <si>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</si>
  <si>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</si>
  <si>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</si>
  <si>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</si>
  <si>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</si>
  <si>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</si>
  <si>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</si>
  <si>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</si>
  <si>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</si>
  <si>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</si>
  <si>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</si>
  <si>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</si>
  <si>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</si>
  <si>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</si>
  <si>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</si>
  <si>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</si>
  <si>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</si>
  <si>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</si>
  <si>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</si>
  <si>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</si>
  <si>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</si>
  <si>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</si>
  <si>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</si>
  <si>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</si>
  <si>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</si>
  <si>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</si>
  <si>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</si>
  <si>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</si>
  <si>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</si>
  <si>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</si>
  <si>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</si>
  <si>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</si>
  <si>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</si>
  <si>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</si>
  <si>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</si>
  <si>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</si>
  <si>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</si>
  <si>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</si>
  <si>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</si>
  <si>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</si>
  <si>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</si>
  <si>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</si>
  <si>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</si>
  <si>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</si>
  <si>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</si>
  <si>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</si>
  <si>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</si>
  <si>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</si>
  <si>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</si>
  <si>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</si>
  <si>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</si>
  <si>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</si>
  <si>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</si>
  <si>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</si>
  <si>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</si>
  <si>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</si>
  <si>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</si>
  <si>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</si>
  <si>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</si>
  <si>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</si>
  <si>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</si>
  <si>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</si>
  <si>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</si>
  <si>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</si>
  <si>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</si>
  <si>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</si>
  <si>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</si>
  <si>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</si>
  <si>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</si>
  <si>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</si>
  <si>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</si>
  <si>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</si>
  <si>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</si>
  <si>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</si>
  <si>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</si>
  <si>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</si>
  <si>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</si>
  <si>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</si>
  <si>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</si>
  <si>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</si>
  <si>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</si>
  <si>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</si>
  <si>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</si>
  <si>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</si>
  <si>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</si>
  <si>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</si>
  <si>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</si>
  <si>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</si>
  <si>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</si>
  <si>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</si>
  <si>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</si>
  <si>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</si>
  <si>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</si>
  <si>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</si>
  <si>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</si>
  <si>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</si>
  <si>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</si>
  <si>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</si>
  <si>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</si>
  <si>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</si>
  <si>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</si>
  <si>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</si>
  <si>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</si>
  <si>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</si>
  <si>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</si>
  <si>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</si>
  <si>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</si>
  <si>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</si>
  <si>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</si>
  <si>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</si>
  <si>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</si>
  <si>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</si>
  <si>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</si>
  <si>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</si>
  <si>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</si>
  <si>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</si>
  <si>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</si>
  <si>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</si>
  <si>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</si>
  <si>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</si>
  <si>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</si>
  <si>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</si>
  <si>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</si>
  <si>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</si>
  <si>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</si>
  <si>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</si>
  <si>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</si>
  <si>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</si>
  <si>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</si>
  <si>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</si>
  <si>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</si>
  <si>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</si>
  <si>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</si>
  <si>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</si>
  <si>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</si>
  <si>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</si>
  <si>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</si>
  <si>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</si>
  <si>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</si>
  <si>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</si>
  <si>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</si>
  <si>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</si>
  <si>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</si>
  <si>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</si>
  <si>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</si>
  <si>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</si>
  <si>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</si>
  <si>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</si>
  <si>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</si>
  <si>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</si>
  <si>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</si>
  <si>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</si>
  <si>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</si>
  <si>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</si>
  <si>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</si>
  <si>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</si>
  <si>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</si>
  <si>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</si>
  <si>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</si>
  <si>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</si>
  <si>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</si>
  <si>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</si>
  <si>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</si>
  <si>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</si>
  <si>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</si>
  <si>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</si>
  <si>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</si>
  <si>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</si>
  <si>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</si>
  <si>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</si>
  <si>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</si>
  <si>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</si>
  <si>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</si>
  <si>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</si>
  <si>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</si>
  <si>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</si>
  <si>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</si>
  <si>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</si>
  <si>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</si>
  <si>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</si>
  <si>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</si>
  <si>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</si>
  <si>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</si>
  <si>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</si>
  <si>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</si>
  <si>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</si>
  <si>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</si>
  <si>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</si>
  <si>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</si>
  <si>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</si>
  <si>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</si>
  <si>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</si>
  <si>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</si>
  <si>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</si>
  <si>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</si>
  <si>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</si>
  <si>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</si>
  <si>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</si>
  <si>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</si>
  <si>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</si>
  <si>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</si>
  <si>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</si>
  <si>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</si>
  <si>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</si>
  <si>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</si>
  <si>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</si>
  <si>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</si>
  <si>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</si>
  <si>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</si>
  <si>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</si>
  <si>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</si>
  <si>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</si>
  <si>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</si>
  <si>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</si>
  <si>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</si>
  <si>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</si>
  <si>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</si>
  <si>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</si>
  <si>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</si>
  <si>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</si>
  <si>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</si>
  <si>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</si>
  <si>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</si>
  <si>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</si>
  <si>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</si>
  <si>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</si>
  <si>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</si>
  <si>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</si>
  <si>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</si>
  <si>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</si>
  <si>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</si>
  <si>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</si>
  <si>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</si>
  <si>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</si>
  <si>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</si>
  <si>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</si>
  <si>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</si>
  <si>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</si>
  <si>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</si>
  <si>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</si>
  <si>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</si>
  <si>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</si>
  <si>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</si>
  <si>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</si>
  <si>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</si>
  <si>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</si>
  <si>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</si>
  <si>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</si>
  <si>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</si>
  <si>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</si>
  <si>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</si>
  <si>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</si>
  <si>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</si>
  <si>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</si>
  <si>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</si>
  <si>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</si>
  <si>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</si>
  <si>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</si>
  <si>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</si>
  <si>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</si>
  <si>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</si>
  <si>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</si>
  <si>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</si>
  <si>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</si>
  <si>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</si>
  <si>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</si>
  <si>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</si>
  <si>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</si>
  <si>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</si>
  <si>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</si>
  <si>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</si>
  <si>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</si>
  <si>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</si>
  <si>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</si>
  <si>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</si>
  <si>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</si>
  <si>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</si>
  <si>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</si>
  <si>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</si>
  <si>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</si>
  <si>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</si>
  <si>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</si>
  <si>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</si>
  <si>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</si>
  <si>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</si>
  <si>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</si>
  <si>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</si>
  <si>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</si>
  <si>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</si>
  <si>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</si>
  <si>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</si>
  <si>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</si>
  <si>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</si>
  <si>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</si>
  <si>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</si>
  <si>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</si>
  <si>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</si>
  <si>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</si>
  <si>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</si>
  <si>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</si>
  <si>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</si>
  <si>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</si>
  <si>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</si>
  <si>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</si>
  <si>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</si>
  <si>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</si>
  <si>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</si>
  <si>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</si>
  <si>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</si>
  <si>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</si>
  <si>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</si>
  <si>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</si>
  <si>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</si>
  <si>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</si>
  <si>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</si>
  <si>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</si>
  <si>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</si>
  <si>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</si>
  <si>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</si>
  <si>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</si>
  <si>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</si>
  <si>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</si>
  <si>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</si>
  <si>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</si>
  <si>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</si>
  <si>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</si>
  <si>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</si>
  <si>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</si>
  <si>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</si>
  <si>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</si>
  <si>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</si>
  <si>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</si>
  <si>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</si>
  <si>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</si>
  <si>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</si>
  <si>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</si>
  <si>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</si>
  <si>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</si>
  <si>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</si>
  <si>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</si>
  <si>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</si>
  <si>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</si>
  <si>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</si>
  <si>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</si>
  <si>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</si>
  <si>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</si>
  <si>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</si>
  <si>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</si>
  <si>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</si>
  <si>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</si>
  <si>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</si>
  <si>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</si>
  <si>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</si>
  <si>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</si>
  <si>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</si>
  <si>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</si>
  <si>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</si>
  <si>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</si>
  <si>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</si>
  <si>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</si>
  <si>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</si>
  <si>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</si>
  <si>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</si>
  <si>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</si>
  <si>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</si>
  <si>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</si>
  <si>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</si>
  <si>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</si>
  <si>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</si>
  <si>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</si>
  <si>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</si>
  <si>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</si>
  <si>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</si>
  <si>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</si>
  <si>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</si>
  <si>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</si>
  <si>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</si>
  <si>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</si>
  <si>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</si>
  <si>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</si>
  <si>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</si>
  <si>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</si>
  <si>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</si>
  <si>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</si>
  <si>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</si>
  <si>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</si>
  <si>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</si>
  <si>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</si>
  <si>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</si>
  <si>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</si>
  <si>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</si>
  <si>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</si>
  <si>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</si>
  <si>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</si>
  <si>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</si>
  <si>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</si>
  <si>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</si>
  <si>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</si>
  <si>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</si>
  <si>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</si>
  <si>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</si>
  <si>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</si>
  <si>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</si>
  <si>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</si>
  <si>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</si>
  <si>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</si>
  <si>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</si>
  <si>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</si>
  <si>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</si>
  <si>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</si>
  <si>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</si>
  <si>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</si>
  <si>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</si>
  <si>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</si>
  <si>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</si>
  <si>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</si>
  <si>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</si>
  <si>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</si>
  <si>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</si>
  <si>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</si>
  <si>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</si>
  <si>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</si>
  <si>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</si>
  <si>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</si>
  <si>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</si>
  <si>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</si>
  <si>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</si>
  <si>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</si>
  <si>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</si>
  <si>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</si>
  <si>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</si>
  <si>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</si>
  <si>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</si>
  <si>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</si>
  <si>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</si>
  <si>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</si>
  <si>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</si>
  <si>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</si>
  <si>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</si>
  <si>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</si>
  <si>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</si>
  <si>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</si>
  <si>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</si>
  <si>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</si>
  <si>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</si>
  <si>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</si>
  <si>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</si>
  <si>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</si>
  <si>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</si>
  <si>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</si>
  <si>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</si>
  <si>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</si>
  <si>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</si>
  <si>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</si>
  <si>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</si>
  <si>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</si>
  <si>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</si>
  <si>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</si>
  <si>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</si>
  <si>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</si>
  <si>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</si>
  <si>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</si>
  <si>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</si>
  <si>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</si>
  <si>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</si>
  <si>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</si>
  <si>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</si>
  <si>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</si>
  <si>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</si>
  <si>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</si>
  <si>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</si>
  <si>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</si>
  <si>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</si>
  <si>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</si>
  <si>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</si>
  <si>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</si>
  <si>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</si>
  <si>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</si>
  <si>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</si>
  <si>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</si>
  <si>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</si>
  <si>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</si>
  <si>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</si>
  <si>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</si>
  <si>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</si>
  <si>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</si>
  <si>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</si>
  <si>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</si>
  <si>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</si>
  <si>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</si>
  <si>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</si>
  <si>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</si>
  <si>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</si>
  <si>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</si>
  <si>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</si>
  <si>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</si>
  <si>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</si>
  <si>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</si>
  <si>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</si>
  <si>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</si>
  <si>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</si>
  <si>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</si>
  <si>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</si>
  <si>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</si>
  <si>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</si>
  <si>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</si>
  <si>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</si>
  <si>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</si>
  <si>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</si>
  <si>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</si>
  <si>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</si>
  <si>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</si>
  <si>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</si>
  <si>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</si>
  <si>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</si>
  <si>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</si>
  <si>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</si>
  <si>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</si>
  <si>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</si>
  <si>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</si>
  <si>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</si>
  <si>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</si>
  <si>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</si>
  <si>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</si>
  <si>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</si>
  <si>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</si>
  <si>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</si>
  <si>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</si>
  <si>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</si>
  <si>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</si>
  <si>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</si>
  <si>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</si>
  <si>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</si>
  <si>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</si>
  <si>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</si>
  <si>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</si>
  <si>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</si>
  <si>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</si>
  <si>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</si>
  <si>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</si>
  <si>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</si>
  <si>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</si>
  <si>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</si>
  <si>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</si>
  <si>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</si>
  <si>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</si>
  <si>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</si>
  <si>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</si>
  <si>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</si>
  <si>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</si>
  <si>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</si>
  <si>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</si>
  <si>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</si>
  <si>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</si>
  <si>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</si>
  <si>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</si>
  <si>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</si>
  <si>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</si>
  <si>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</si>
  <si>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</si>
  <si>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</si>
  <si>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</si>
  <si>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</si>
  <si>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</si>
  <si>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</si>
  <si>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</si>
  <si>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</si>
  <si>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</si>
  <si>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</si>
  <si>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</si>
  <si>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</si>
  <si>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</si>
  <si>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</si>
  <si>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</si>
  <si>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</si>
  <si>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</si>
  <si>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</si>
  <si>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</si>
  <si>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</si>
  <si>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</si>
  <si>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</si>
  <si>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</si>
  <si>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</si>
  <si>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</si>
  <si>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</si>
  <si>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</si>
  <si>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</si>
  <si>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</si>
  <si>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</si>
  <si>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</si>
  <si>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</si>
  <si>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</si>
  <si>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</si>
  <si>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</si>
  <si>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</si>
  <si>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</si>
  <si>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</si>
  <si>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</si>
  <si>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</si>
  <si>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</si>
  <si>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</si>
  <si>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</si>
  <si>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</si>
  <si>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</si>
  <si>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</si>
  <si>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</si>
  <si>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</si>
  <si>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</si>
  <si>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</si>
  <si>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</si>
  <si>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</si>
  <si>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</si>
  <si>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</si>
  <si>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</si>
  <si>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</si>
  <si>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</si>
  <si>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</si>
  <si>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</si>
  <si>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</si>
  <si>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</si>
  <si>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</si>
  <si>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</si>
  <si>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</si>
  <si>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</si>
  <si>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</si>
  <si>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</si>
  <si>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</si>
  <si>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</si>
  <si>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</si>
  <si>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</si>
  <si>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</si>
  <si>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</si>
  <si>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</si>
  <si>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</si>
  <si>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</si>
  <si>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</si>
  <si>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</si>
  <si>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</si>
  <si>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</si>
  <si>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</si>
  <si>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</si>
  <si>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</si>
  <si>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</si>
  <si>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</si>
  <si>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</si>
  <si>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</si>
  <si>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</si>
  <si>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</si>
  <si>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</si>
  <si>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</si>
  <si>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</si>
  <si>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</si>
  <si>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</si>
  <si>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</si>
  <si>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</si>
  <si>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</si>
  <si>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</si>
  <si>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</si>
  <si>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</si>
  <si>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</si>
  <si>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</si>
  <si>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</si>
  <si>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</si>
  <si>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</si>
  <si>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</si>
  <si>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</si>
  <si>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</si>
  <si>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</si>
  <si>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</si>
  <si>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</si>
  <si>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</si>
  <si>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</si>
  <si>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</si>
  <si>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</si>
  <si>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</si>
  <si>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</si>
  <si>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</si>
  <si>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</si>
  <si>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</si>
  <si>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</si>
  <si>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</si>
  <si>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</si>
  <si>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</si>
  <si>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</si>
  <si>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</si>
  <si>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</si>
  <si>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</si>
  <si>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</si>
  <si>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</si>
  <si>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</si>
  <si>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</si>
  <si>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</si>
  <si>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</si>
  <si>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</si>
  <si>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</si>
  <si>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</si>
  <si>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</si>
  <si>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</si>
  <si>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</si>
  <si>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</si>
  <si>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</si>
  <si>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</si>
  <si>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</si>
  <si>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</si>
  <si>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</si>
  <si>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</si>
  <si>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</si>
  <si>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</si>
  <si>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</si>
  <si>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</si>
  <si>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</si>
  <si>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</si>
  <si>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</si>
  <si>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</si>
  <si>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</si>
  <si>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</si>
  <si>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</si>
  <si>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</si>
  <si>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</si>
  <si>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</si>
  <si>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</si>
  <si>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</si>
  <si>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</si>
  <si>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</si>
  <si>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</si>
  <si>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</si>
  <si>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</si>
  <si>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</si>
  <si>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</si>
  <si>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</si>
  <si>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</si>
  <si>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</si>
  <si>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</si>
  <si>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</si>
  <si>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</si>
  <si>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</si>
  <si>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</si>
  <si>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</si>
  <si>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</si>
  <si>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</si>
  <si>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</si>
  <si>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</si>
  <si>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</si>
  <si>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</si>
  <si>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</si>
  <si>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</si>
  <si>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</si>
  <si>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</si>
  <si>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</si>
  <si>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</si>
  <si>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</si>
  <si>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</si>
  <si>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0897845144</t>
  </si>
  <si>
    <t>dimov_svnik@abv.bg</t>
  </si>
  <si>
    <t>svnikolovo.com</t>
  </si>
  <si>
    <t>x3news.com;investor.bg</t>
  </si>
  <si>
    <t>Светлана Димитрова Йорданова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</si>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</sst>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44651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44681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Светлана Димитрова Йорданова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44651</v>
      </c>
    </row>
    <row r="11" spans="1:2" ht="15.75">
      <c r="A11" s="7" t="s">
        <v>975</v>
      </c>
      <c r="B11" s="578">
        <v>44681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4056</v>
      </c>
      <c r="D6" s="675">
        <f aca="true" t="shared" si="0" ref="D6:D15">C6-E6</f>
        <v>0</v>
      </c>
      <c r="E6" s="674">
        <f>'1-Баланс'!G95</f>
        <v>4056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2273</v>
      </c>
      <c r="D7" s="675">
        <f t="shared" si="0"/>
        <v>-1227</v>
      </c>
      <c r="E7" s="674">
        <f>'1-Баланс'!G18</f>
        <v>3500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-48</v>
      </c>
      <c r="D8" s="675">
        <f t="shared" si="0"/>
        <v>0</v>
      </c>
      <c r="E8" s="674">
        <f>ABS('2-Отчет за доходите'!C44)-ABS('2-Отчет за доходите'!G44)</f>
        <v>-48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25</v>
      </c>
      <c r="D9" s="675">
        <f t="shared" si="0"/>
        <v>0</v>
      </c>
      <c r="E9" s="674">
        <f>'3-Отчет за паричния поток'!C45</f>
        <v>25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40</v>
      </c>
      <c r="D10" s="675">
        <f t="shared" si="0"/>
        <v>0</v>
      </c>
      <c r="E10" s="674">
        <f>'3-Отчет за паричния поток'!C46</f>
        <v>40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2273</v>
      </c>
      <c r="D11" s="675">
        <f t="shared" si="0"/>
        <v>0</v>
      </c>
      <c r="E11" s="674">
        <f>'4-Отчет за собствения капитал'!L34</f>
        <v>2273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-0.02111746590409151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-0.0269209197980931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-0.011834319526627219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0.6417910447761194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0.3145454545454546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0.2993939393939394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0.024242424242424242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0.024242424242424242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0.023001725129384705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0.01972386587771203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0.055278470490440566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0.7844258688957325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0.4395956607495069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0.0026396832380114386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0.45348837209302323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45.717948717948715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1514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21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317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72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431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3454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75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3537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24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160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454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519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4056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401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401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-1580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-1580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-48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-1628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2273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132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133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92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44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1638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12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1650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34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128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134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134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79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86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48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86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48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48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48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-56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-82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56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56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40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22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22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22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22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-1580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-1580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-48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-1628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-1628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2321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2321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-48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2273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2273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3021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1310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808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448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421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47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7154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6'!D24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6'!D25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6'!D28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6'!D43</f>
        <v>7160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10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6'!E43</f>
        <v>10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109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109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6'!F43</f>
        <v>109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1310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808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339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431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47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7055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6'!G24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6'!G25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6'!G28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6'!G43</f>
        <v>7061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1310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808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339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431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47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7055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6'!J24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6'!J25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6'!J28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6'!J43</f>
        <v>7061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1486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1289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485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337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46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3643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6'!K24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6'!K25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6'!K28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6'!K43</f>
        <v>3649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6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33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6'!L43</f>
        <v>33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75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75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6'!M43</f>
        <v>75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1507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1289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491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267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47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3601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6'!N24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6'!N25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6'!N28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6'!N43</f>
        <v>3607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1507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1289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491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267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47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3601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6'!Q24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6'!Q25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6'!Q28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6'!Q43</f>
        <v>3607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1514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21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317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72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431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3454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6'!R43</f>
        <v>3454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75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160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454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537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160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454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454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75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83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1130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1130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336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92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38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36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1594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1594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1130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1130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336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38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36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1594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1594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416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416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416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416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44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44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44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3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1514</v>
      </c>
      <c r="D13" s="196">
        <v>1535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21</v>
      </c>
      <c r="D14" s="196">
        <v>21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317</v>
      </c>
      <c r="D15" s="196">
        <v>323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72</v>
      </c>
      <c r="D16" s="196">
        <v>111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431</v>
      </c>
      <c r="D18" s="196">
        <v>421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/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3454</v>
      </c>
      <c r="D20" s="598">
        <f>SUM(D12:D19)</f>
        <v>3511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401</v>
      </c>
      <c r="H22" s="614">
        <f>SUM(H23:H25)</f>
        <v>401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379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22</v>
      </c>
      <c r="H25" s="196">
        <v>22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401</v>
      </c>
      <c r="H26" s="598">
        <f>H20+H21+H22</f>
        <v>401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-1580</v>
      </c>
      <c r="H28" s="596">
        <f>SUM(H29:H31)</f>
        <v>-1101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-1580</v>
      </c>
      <c r="H30" s="196">
        <v>-1101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-48</v>
      </c>
      <c r="H33" s="196">
        <v>-479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-1628</v>
      </c>
      <c r="H34" s="598">
        <f>H28+H32+H33</f>
        <v>-1580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2273</v>
      </c>
      <c r="H37" s="600">
        <f>H26+H18+H34</f>
        <v>2321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75</v>
      </c>
      <c r="D55" s="479">
        <v>75</v>
      </c>
      <c r="E55" s="89" t="s">
        <v>168</v>
      </c>
      <c r="F55" s="95" t="s">
        <v>169</v>
      </c>
      <c r="G55" s="197">
        <v>132</v>
      </c>
      <c r="H55" s="196">
        <v>132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3537</v>
      </c>
      <c r="D56" s="602">
        <f>D20+D21+D22+D28+D33+D46+D52+D54+D55</f>
        <v>3594</v>
      </c>
      <c r="E56" s="100" t="s">
        <v>850</v>
      </c>
      <c r="F56" s="99" t="s">
        <v>172</v>
      </c>
      <c r="G56" s="599">
        <f>G50+G52+G53+G54+G55</f>
        <v>133</v>
      </c>
      <c r="H56" s="600">
        <f>H50+H52+H53+H54+H55</f>
        <v>133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</v>
      </c>
      <c r="D59" s="196">
        <v>12</v>
      </c>
      <c r="E59" s="201" t="s">
        <v>180</v>
      </c>
      <c r="F59" s="486" t="s">
        <v>181</v>
      </c>
      <c r="G59" s="197">
        <v>1466</v>
      </c>
      <c r="H59" s="196">
        <v>1424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92</v>
      </c>
      <c r="H61" s="596">
        <f>SUM(H62:H68)</f>
        <v>94</v>
      </c>
    </row>
    <row r="62" spans="1:13" ht="15.75">
      <c r="A62" s="89" t="s">
        <v>186</v>
      </c>
      <c r="B62" s="94" t="s">
        <v>187</v>
      </c>
      <c r="C62" s="197">
        <v>12</v>
      </c>
      <c r="D62" s="196">
        <v>8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24</v>
      </c>
      <c r="D65" s="598">
        <f>SUM(D59:D64)</f>
        <v>20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6">
        <v>30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7</v>
      </c>
      <c r="D68" s="196"/>
      <c r="E68" s="89" t="s">
        <v>212</v>
      </c>
      <c r="F68" s="93" t="s">
        <v>213</v>
      </c>
      <c r="G68" s="197">
        <v>44</v>
      </c>
      <c r="H68" s="196">
        <v>46</v>
      </c>
    </row>
    <row r="69" spans="1:8" ht="15.75">
      <c r="A69" s="89" t="s">
        <v>210</v>
      </c>
      <c r="B69" s="91" t="s">
        <v>211</v>
      </c>
      <c r="C69" s="197">
        <v>160</v>
      </c>
      <c r="D69" s="196">
        <v>140</v>
      </c>
      <c r="E69" s="201" t="s">
        <v>79</v>
      </c>
      <c r="F69" s="93" t="s">
        <v>216</v>
      </c>
      <c r="G69" s="197">
        <v>36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16</v>
      </c>
      <c r="D70" s="196">
        <v>16</v>
      </c>
      <c r="E70" s="89" t="s">
        <v>219</v>
      </c>
      <c r="F70" s="93" t="s">
        <v>220</v>
      </c>
      <c r="G70" s="197">
        <v>44</v>
      </c>
      <c r="H70" s="196">
        <v>44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1638</v>
      </c>
      <c r="H71" s="598">
        <f>H59+H60+H61+H69+H70</f>
        <v>1599</v>
      </c>
    </row>
    <row r="72" spans="1:8" ht="15.75">
      <c r="A72" s="89" t="s">
        <v>221</v>
      </c>
      <c r="B72" s="91" t="s">
        <v>222</v>
      </c>
      <c r="C72" s="197"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206</v>
      </c>
      <c r="D75" s="196">
        <v>206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454</v>
      </c>
      <c r="D76" s="598">
        <f>SUM(D68:D75)</f>
        <v>428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12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1650</v>
      </c>
      <c r="H79" s="600">
        <f>H71+H73+H75+H77</f>
        <v>1615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</v>
      </c>
      <c r="D89" s="196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2</v>
      </c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</v>
      </c>
      <c r="D92" s="598">
        <f>SUM(D88:D91)</f>
        <v>25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519</v>
      </c>
      <c r="D94" s="602">
        <f>D65+D76+D85+D92+D93</f>
        <v>475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4056</v>
      </c>
      <c r="D95" s="604">
        <f>D94+D56</f>
        <v>4069</v>
      </c>
      <c r="E95" s="229" t="s">
        <v>941</v>
      </c>
      <c r="F95" s="489" t="s">
        <v>268</v>
      </c>
      <c r="G95" s="603">
        <f>G37+G40+G56+G79</f>
        <v>4056</v>
      </c>
      <c r="H95" s="604">
        <f>H37+H40+H56+H79</f>
        <v>4069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44681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Светлана Димитрова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991</v>
      </c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B56" sqref="B56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9</v>
      </c>
      <c r="E12" s="194" t="s">
        <v>277</v>
      </c>
      <c r="F12" s="240" t="s">
        <v>278</v>
      </c>
      <c r="G12" s="316">
        <v>1</v>
      </c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33</v>
      </c>
      <c r="D14" s="317">
        <v>34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41</v>
      </c>
      <c r="D15" s="317">
        <v>44</v>
      </c>
      <c r="E15" s="245" t="s">
        <v>79</v>
      </c>
      <c r="F15" s="240" t="s">
        <v>289</v>
      </c>
      <c r="G15" s="316">
        <v>79</v>
      </c>
      <c r="H15" s="317">
        <v>14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8</v>
      </c>
      <c r="E16" s="236" t="s">
        <v>52</v>
      </c>
      <c r="F16" s="264" t="s">
        <v>292</v>
      </c>
      <c r="G16" s="628">
        <f>SUM(G12:G15)</f>
        <v>80</v>
      </c>
      <c r="H16" s="629">
        <f>SUM(H12:H15)</f>
        <v>14</v>
      </c>
    </row>
    <row r="17" spans="1:8" ht="31.5">
      <c r="A17" s="194" t="s">
        <v>293</v>
      </c>
      <c r="B17" s="190" t="s">
        <v>294</v>
      </c>
      <c r="C17" s="316">
        <v>34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</v>
      </c>
      <c r="D18" s="317"/>
      <c r="E18" s="234" t="s">
        <v>297</v>
      </c>
      <c r="F18" s="238" t="s">
        <v>298</v>
      </c>
      <c r="G18" s="639">
        <v>6</v>
      </c>
      <c r="H18" s="640">
        <v>4</v>
      </c>
    </row>
    <row r="19" spans="1:8" ht="15.75">
      <c r="A19" s="194" t="s">
        <v>299</v>
      </c>
      <c r="B19" s="190" t="s">
        <v>300</v>
      </c>
      <c r="C19" s="316">
        <v>4</v>
      </c>
      <c r="D19" s="317">
        <v>4</v>
      </c>
      <c r="E19" s="194" t="s">
        <v>301</v>
      </c>
      <c r="F19" s="237" t="s">
        <v>302</v>
      </c>
      <c r="G19" s="316">
        <v>2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128</v>
      </c>
      <c r="D22" s="629">
        <f>SUM(D12:D18)+D19</f>
        <v>114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134</v>
      </c>
      <c r="D31" s="635">
        <f>D29+D22</f>
        <v>120</v>
      </c>
      <c r="E31" s="251" t="s">
        <v>824</v>
      </c>
      <c r="F31" s="266" t="s">
        <v>331</v>
      </c>
      <c r="G31" s="253">
        <f>G16+G18+G27</f>
        <v>86</v>
      </c>
      <c r="H31" s="254">
        <f>H16+H18+H27</f>
        <v>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48</v>
      </c>
      <c r="H33" s="629">
        <f>IF((D31-H31)&gt;0,D31-H31,0)</f>
        <v>102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134</v>
      </c>
      <c r="D36" s="637">
        <f>D31-D34+D35</f>
        <v>120</v>
      </c>
      <c r="E36" s="262" t="s">
        <v>346</v>
      </c>
      <c r="F36" s="256" t="s">
        <v>347</v>
      </c>
      <c r="G36" s="267">
        <f>G35-G34+G31</f>
        <v>86</v>
      </c>
      <c r="H36" s="268">
        <f>H35-H34+H31</f>
        <v>18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48</v>
      </c>
      <c r="H37" s="254">
        <f>IF((D36-H36)&gt;0,D36-H36,0)</f>
        <v>102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48</v>
      </c>
      <c r="H42" s="244">
        <f>IF(H37&gt;0,IF(D38+H37&lt;0,0,D38+H37),IF(D37-D38&lt;0,D38-D37,0))</f>
        <v>102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48</v>
      </c>
      <c r="H44" s="268">
        <f>IF(D42=0,IF(H42-H43&gt;0,H42-H43+D43,0),IF(D42-D43&lt;0,D43-D42+H43,0))</f>
        <v>102</v>
      </c>
    </row>
    <row r="45" spans="1:8" ht="16.5" thickBot="1">
      <c r="A45" s="270" t="s">
        <v>371</v>
      </c>
      <c r="B45" s="271" t="s">
        <v>372</v>
      </c>
      <c r="C45" s="630">
        <f>C36+C38+C42</f>
        <v>134</v>
      </c>
      <c r="D45" s="631">
        <f>D36+D38+D42</f>
        <v>120</v>
      </c>
      <c r="E45" s="270" t="s">
        <v>373</v>
      </c>
      <c r="F45" s="272" t="s">
        <v>374</v>
      </c>
      <c r="G45" s="630">
        <f>G42+G36</f>
        <v>134</v>
      </c>
      <c r="H45" s="631">
        <f>H42+H36</f>
        <v>120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44681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Светлана Димитрова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991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B56" sqref="B56:E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</v>
      </c>
      <c r="D11" s="196">
        <v>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</v>
      </c>
      <c r="D12" s="196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-56</v>
      </c>
      <c r="D14" s="196">
        <v>-57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6">
        <v>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</v>
      </c>
      <c r="D18" s="196">
        <v>-45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</v>
      </c>
      <c r="D20" s="196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-82</v>
      </c>
      <c r="D21" s="659">
        <f>SUM(D11:D20)</f>
        <v>-129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56</v>
      </c>
      <c r="D23" s="196">
        <v>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56</v>
      </c>
      <c r="D33" s="659">
        <f>SUM(D23:D32)</f>
        <v>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42</v>
      </c>
      <c r="D37" s="196">
        <v>129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41</v>
      </c>
      <c r="D43" s="661">
        <f>SUM(D35:D42)</f>
        <v>129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40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44681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Светлана Димитрова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 customHeight="1">
      <c r="A60" s="695"/>
      <c r="B60" s="700" t="s">
        <v>991</v>
      </c>
      <c r="C60" s="700"/>
      <c r="D60" s="700"/>
      <c r="E60" s="700"/>
      <c r="F60" s="574"/>
      <c r="G60" s="45"/>
      <c r="H60" s="42"/>
    </row>
    <row r="61" spans="1:8" ht="15.75" customHeight="1">
      <c r="A61" s="695"/>
      <c r="B61" s="700"/>
      <c r="C61" s="700"/>
      <c r="D61" s="700"/>
      <c r="E61" s="700"/>
      <c r="F61" s="574"/>
      <c r="G61" s="45"/>
      <c r="H61" s="42"/>
    </row>
    <row r="62" spans="1:8" ht="15.75" customHeight="1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968503937007874" right="0.15748031496062992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4" sqref="B44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379</v>
      </c>
      <c r="G13" s="584">
        <f>'1-Баланс'!H24</f>
        <v>0</v>
      </c>
      <c r="H13" s="585">
        <v>22</v>
      </c>
      <c r="I13" s="584">
        <f>'1-Баланс'!H29+'1-Баланс'!H32</f>
        <v>0</v>
      </c>
      <c r="J13" s="584">
        <f>'1-Баланс'!H30+'1-Баланс'!H33</f>
        <v>-1580</v>
      </c>
      <c r="K13" s="585"/>
      <c r="L13" s="584">
        <f>SUM(C13:K13)</f>
        <v>2321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379</v>
      </c>
      <c r="G17" s="653">
        <f t="shared" si="2"/>
        <v>0</v>
      </c>
      <c r="H17" s="653">
        <f t="shared" si="2"/>
        <v>22</v>
      </c>
      <c r="I17" s="653">
        <f t="shared" si="2"/>
        <v>0</v>
      </c>
      <c r="J17" s="653">
        <f t="shared" si="2"/>
        <v>-1580</v>
      </c>
      <c r="K17" s="653">
        <f t="shared" si="2"/>
        <v>0</v>
      </c>
      <c r="L17" s="584">
        <f t="shared" si="1"/>
        <v>2321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-48</v>
      </c>
      <c r="K18" s="585"/>
      <c r="L18" s="584">
        <f t="shared" si="1"/>
        <v>-48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22</v>
      </c>
      <c r="I31" s="653">
        <f t="shared" si="6"/>
        <v>0</v>
      </c>
      <c r="J31" s="653">
        <f t="shared" si="6"/>
        <v>-1628</v>
      </c>
      <c r="K31" s="653">
        <f t="shared" si="6"/>
        <v>0</v>
      </c>
      <c r="L31" s="584">
        <f t="shared" si="1"/>
        <v>2273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22</v>
      </c>
      <c r="I34" s="587">
        <f t="shared" si="7"/>
        <v>0</v>
      </c>
      <c r="J34" s="587">
        <f t="shared" si="7"/>
        <v>-1628</v>
      </c>
      <c r="K34" s="587">
        <f t="shared" si="7"/>
        <v>0</v>
      </c>
      <c r="L34" s="651">
        <f t="shared" si="1"/>
        <v>2273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44681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Светлана Димитрова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 customHeight="1">
      <c r="A44" s="695"/>
      <c r="B44" s="700" t="s">
        <v>991</v>
      </c>
      <c r="C44" s="700"/>
      <c r="D44" s="700"/>
      <c r="E44" s="700"/>
      <c r="F44" s="574"/>
      <c r="G44" s="45"/>
      <c r="H44" s="42"/>
      <c r="M44" s="169"/>
    </row>
    <row r="45" spans="1:13" ht="15.75" customHeight="1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 customHeight="1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6">
      <selection activeCell="I108" sqref="I10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44681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Светлана Димитрова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 customHeight="1">
      <c r="A157" s="695"/>
      <c r="B157" s="700" t="s">
        <v>991</v>
      </c>
      <c r="C157" s="700"/>
      <c r="D157" s="700"/>
      <c r="E157" s="700"/>
      <c r="F157" s="574"/>
      <c r="G157" s="45"/>
      <c r="H157" s="42"/>
    </row>
    <row r="158" spans="1:8" ht="15.75" customHeight="1">
      <c r="A158" s="695"/>
      <c r="B158" s="700"/>
      <c r="C158" s="700"/>
      <c r="D158" s="700"/>
      <c r="E158" s="700"/>
      <c r="F158" s="574"/>
      <c r="G158" s="45"/>
      <c r="H158" s="42"/>
    </row>
    <row r="159" spans="1:8" ht="15.7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C52" sqref="C52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3021</v>
      </c>
      <c r="E12" s="328"/>
      <c r="F12" s="328"/>
      <c r="G12" s="329">
        <f aca="true" t="shared" si="2" ref="G12:G42">D12+E12-F12</f>
        <v>3021</v>
      </c>
      <c r="H12" s="328"/>
      <c r="I12" s="328"/>
      <c r="J12" s="329">
        <f aca="true" t="shared" si="3" ref="J12:J42">G12+H12-I12</f>
        <v>3021</v>
      </c>
      <c r="K12" s="328">
        <v>1486</v>
      </c>
      <c r="L12" s="328">
        <v>21</v>
      </c>
      <c r="M12" s="328"/>
      <c r="N12" s="329">
        <f aca="true" t="shared" si="4" ref="N12:N42">K12+L12-M12</f>
        <v>1507</v>
      </c>
      <c r="O12" s="328"/>
      <c r="P12" s="328"/>
      <c r="Q12" s="329">
        <f t="shared" si="0"/>
        <v>1507</v>
      </c>
      <c r="R12" s="340">
        <f t="shared" si="1"/>
        <v>1514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1310</v>
      </c>
      <c r="E13" s="328"/>
      <c r="F13" s="328"/>
      <c r="G13" s="329">
        <f t="shared" si="2"/>
        <v>1310</v>
      </c>
      <c r="H13" s="328"/>
      <c r="I13" s="328"/>
      <c r="J13" s="329">
        <f t="shared" si="3"/>
        <v>1310</v>
      </c>
      <c r="K13" s="328">
        <v>1289</v>
      </c>
      <c r="L13" s="328"/>
      <c r="M13" s="328"/>
      <c r="N13" s="329">
        <f t="shared" si="4"/>
        <v>1289</v>
      </c>
      <c r="O13" s="328"/>
      <c r="P13" s="328"/>
      <c r="Q13" s="329">
        <f t="shared" si="0"/>
        <v>1289</v>
      </c>
      <c r="R13" s="340">
        <f t="shared" si="1"/>
        <v>21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808</v>
      </c>
      <c r="E14" s="328"/>
      <c r="F14" s="328"/>
      <c r="G14" s="329">
        <f t="shared" si="2"/>
        <v>808</v>
      </c>
      <c r="H14" s="328"/>
      <c r="I14" s="328"/>
      <c r="J14" s="329">
        <f t="shared" si="3"/>
        <v>808</v>
      </c>
      <c r="K14" s="328">
        <v>485</v>
      </c>
      <c r="L14" s="328">
        <v>6</v>
      </c>
      <c r="M14" s="328"/>
      <c r="N14" s="329">
        <f t="shared" si="4"/>
        <v>491</v>
      </c>
      <c r="O14" s="328"/>
      <c r="P14" s="328"/>
      <c r="Q14" s="329">
        <f t="shared" si="0"/>
        <v>491</v>
      </c>
      <c r="R14" s="340">
        <f t="shared" si="1"/>
        <v>317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448</v>
      </c>
      <c r="E15" s="328"/>
      <c r="F15" s="328">
        <v>109</v>
      </c>
      <c r="G15" s="329">
        <f t="shared" si="2"/>
        <v>339</v>
      </c>
      <c r="H15" s="328"/>
      <c r="I15" s="328"/>
      <c r="J15" s="329">
        <f t="shared" si="3"/>
        <v>339</v>
      </c>
      <c r="K15" s="328">
        <v>337</v>
      </c>
      <c r="L15" s="328">
        <v>5</v>
      </c>
      <c r="M15" s="328">
        <v>75</v>
      </c>
      <c r="N15" s="329">
        <f t="shared" si="4"/>
        <v>267</v>
      </c>
      <c r="O15" s="328"/>
      <c r="P15" s="328"/>
      <c r="Q15" s="329">
        <f t="shared" si="0"/>
        <v>267</v>
      </c>
      <c r="R15" s="340">
        <f t="shared" si="1"/>
        <v>72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421</v>
      </c>
      <c r="E17" s="328">
        <v>10</v>
      </c>
      <c r="F17" s="328"/>
      <c r="G17" s="329">
        <f t="shared" si="2"/>
        <v>431</v>
      </c>
      <c r="H17" s="328"/>
      <c r="I17" s="328"/>
      <c r="J17" s="329">
        <f t="shared" si="3"/>
        <v>431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431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47</v>
      </c>
      <c r="E18" s="328"/>
      <c r="F18" s="328"/>
      <c r="G18" s="329">
        <f t="shared" si="2"/>
        <v>47</v>
      </c>
      <c r="H18" s="328"/>
      <c r="I18" s="328"/>
      <c r="J18" s="329">
        <f t="shared" si="3"/>
        <v>47</v>
      </c>
      <c r="K18" s="328">
        <v>46</v>
      </c>
      <c r="L18" s="328">
        <v>1</v>
      </c>
      <c r="M18" s="328"/>
      <c r="N18" s="329">
        <f t="shared" si="4"/>
        <v>47</v>
      </c>
      <c r="O18" s="328"/>
      <c r="P18" s="328"/>
      <c r="Q18" s="329">
        <f t="shared" si="0"/>
        <v>47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7154</v>
      </c>
      <c r="E19" s="330">
        <f>SUM(E11:E18)</f>
        <v>10</v>
      </c>
      <c r="F19" s="330">
        <f>SUM(F11:F18)</f>
        <v>109</v>
      </c>
      <c r="G19" s="329">
        <f t="shared" si="2"/>
        <v>7055</v>
      </c>
      <c r="H19" s="330">
        <f>SUM(H11:H18)</f>
        <v>0</v>
      </c>
      <c r="I19" s="330">
        <f>SUM(I11:I18)</f>
        <v>0</v>
      </c>
      <c r="J19" s="329">
        <f t="shared" si="3"/>
        <v>7055</v>
      </c>
      <c r="K19" s="330">
        <f>SUM(K11:K18)</f>
        <v>3643</v>
      </c>
      <c r="L19" s="330">
        <f>SUM(L11:L18)</f>
        <v>33</v>
      </c>
      <c r="M19" s="330">
        <f>SUM(M11:M18)</f>
        <v>75</v>
      </c>
      <c r="N19" s="329">
        <f t="shared" si="4"/>
        <v>3601</v>
      </c>
      <c r="O19" s="330">
        <f>SUM(O11:O18)</f>
        <v>0</v>
      </c>
      <c r="P19" s="330">
        <f>SUM(P11:P18)</f>
        <v>0</v>
      </c>
      <c r="Q19" s="329">
        <f t="shared" si="0"/>
        <v>3601</v>
      </c>
      <c r="R19" s="340">
        <f t="shared" si="1"/>
        <v>3454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1</v>
      </c>
      <c r="E24" s="328"/>
      <c r="F24" s="328"/>
      <c r="G24" s="329">
        <f t="shared" si="2"/>
        <v>1</v>
      </c>
      <c r="H24" s="328"/>
      <c r="I24" s="328"/>
      <c r="J24" s="329">
        <f t="shared" si="3"/>
        <v>1</v>
      </c>
      <c r="K24" s="328">
        <v>1</v>
      </c>
      <c r="L24" s="328"/>
      <c r="M24" s="328"/>
      <c r="N24" s="329">
        <f t="shared" si="4"/>
        <v>1</v>
      </c>
      <c r="O24" s="328"/>
      <c r="P24" s="328"/>
      <c r="Q24" s="329">
        <f t="shared" si="0"/>
        <v>1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5</v>
      </c>
      <c r="E25" s="328"/>
      <c r="F25" s="328"/>
      <c r="G25" s="329">
        <f t="shared" si="2"/>
        <v>5</v>
      </c>
      <c r="H25" s="328"/>
      <c r="I25" s="328"/>
      <c r="J25" s="329">
        <f t="shared" si="3"/>
        <v>5</v>
      </c>
      <c r="K25" s="328">
        <v>5</v>
      </c>
      <c r="L25" s="328"/>
      <c r="M25" s="328"/>
      <c r="N25" s="329">
        <f t="shared" si="4"/>
        <v>5</v>
      </c>
      <c r="O25" s="328"/>
      <c r="P25" s="328"/>
      <c r="Q25" s="329">
        <f t="shared" si="0"/>
        <v>5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</v>
      </c>
      <c r="H28" s="332">
        <f t="shared" si="5"/>
        <v>0</v>
      </c>
      <c r="I28" s="332">
        <f t="shared" si="5"/>
        <v>0</v>
      </c>
      <c r="J28" s="333">
        <f t="shared" si="3"/>
        <v>6</v>
      </c>
      <c r="K28" s="332">
        <f t="shared" si="5"/>
        <v>6</v>
      </c>
      <c r="L28" s="332">
        <f t="shared" si="5"/>
        <v>0</v>
      </c>
      <c r="M28" s="332">
        <f t="shared" si="5"/>
        <v>0</v>
      </c>
      <c r="N28" s="333">
        <f t="shared" si="4"/>
        <v>6</v>
      </c>
      <c r="O28" s="332">
        <f t="shared" si="5"/>
        <v>0</v>
      </c>
      <c r="P28" s="332">
        <f t="shared" si="5"/>
        <v>0</v>
      </c>
      <c r="Q28" s="333">
        <f t="shared" si="0"/>
        <v>6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7160</v>
      </c>
      <c r="E43" s="349">
        <f>E19+E20+E22+E28+E41+E42</f>
        <v>10</v>
      </c>
      <c r="F43" s="349">
        <f aca="true" t="shared" si="11" ref="F43:R43">F19+F20+F22+F28+F41+F42</f>
        <v>109</v>
      </c>
      <c r="G43" s="349">
        <f t="shared" si="11"/>
        <v>7061</v>
      </c>
      <c r="H43" s="349">
        <f t="shared" si="11"/>
        <v>0</v>
      </c>
      <c r="I43" s="349">
        <f t="shared" si="11"/>
        <v>0</v>
      </c>
      <c r="J43" s="349">
        <f t="shared" si="11"/>
        <v>7061</v>
      </c>
      <c r="K43" s="349">
        <f t="shared" si="11"/>
        <v>3649</v>
      </c>
      <c r="L43" s="349">
        <f t="shared" si="11"/>
        <v>33</v>
      </c>
      <c r="M43" s="349">
        <f t="shared" si="11"/>
        <v>75</v>
      </c>
      <c r="N43" s="349">
        <f t="shared" si="11"/>
        <v>3607</v>
      </c>
      <c r="O43" s="349">
        <f t="shared" si="11"/>
        <v>0</v>
      </c>
      <c r="P43" s="349">
        <f t="shared" si="11"/>
        <v>0</v>
      </c>
      <c r="Q43" s="349">
        <f t="shared" si="11"/>
        <v>3607</v>
      </c>
      <c r="R43" s="350">
        <f t="shared" si="11"/>
        <v>3454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44681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Светлана Димитрова Йорданова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 customHeight="1">
      <c r="B52" s="695"/>
      <c r="C52" s="700" t="s">
        <v>991</v>
      </c>
      <c r="D52" s="700"/>
      <c r="E52" s="700"/>
      <c r="F52" s="700"/>
      <c r="G52" s="574"/>
      <c r="H52" s="45"/>
      <c r="I52" s="42"/>
    </row>
    <row r="53" spans="2:9" ht="15.75" customHeight="1">
      <c r="B53" s="695"/>
      <c r="C53" s="700"/>
      <c r="D53" s="700"/>
      <c r="E53" s="700"/>
      <c r="F53" s="700"/>
      <c r="G53" s="574"/>
      <c r="H53" s="45"/>
      <c r="I53" s="42"/>
    </row>
    <row r="54" spans="2:9" ht="15.75" customHeight="1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64">
      <selection activeCell="J83" sqref="J8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0</v>
      </c>
      <c r="E18" s="369">
        <f t="shared" si="0"/>
        <v>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</v>
      </c>
      <c r="D20" s="368"/>
      <c r="E20" s="369">
        <f t="shared" si="0"/>
        <v>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75</v>
      </c>
      <c r="D23" s="443"/>
      <c r="E23" s="442">
        <f t="shared" si="0"/>
        <v>75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</v>
      </c>
      <c r="D26" s="362">
        <f>SUM(D27:D29)</f>
        <v>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</v>
      </c>
      <c r="D28" s="368">
        <v>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160</v>
      </c>
      <c r="D30" s="368">
        <v>160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16</v>
      </c>
      <c r="D31" s="368">
        <v>16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206</v>
      </c>
      <c r="D40" s="362">
        <f>SUM(D41:D44)</f>
        <v>206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206</v>
      </c>
      <c r="D44" s="368">
        <v>206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454</v>
      </c>
      <c r="D45" s="438">
        <f>D26+D30+D31+D33+D32+D34+D35+D40</f>
        <v>454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537</v>
      </c>
      <c r="D46" s="444">
        <f>D45+D23+D21+D11</f>
        <v>454</v>
      </c>
      <c r="E46" s="445">
        <f>E45+E23+E21+E11</f>
        <v>83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1130</v>
      </c>
      <c r="D73" s="137">
        <f>SUM(D74:D76)</f>
        <v>1130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1130</v>
      </c>
      <c r="D76" s="197">
        <v>1130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336</v>
      </c>
      <c r="E77" s="138">
        <f>E78+E80</f>
        <v>0</v>
      </c>
      <c r="F77" s="398">
        <f>F78+F80</f>
        <v>416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336</v>
      </c>
      <c r="D80" s="197">
        <v>336</v>
      </c>
      <c r="E80" s="136">
        <f t="shared" si="1"/>
        <v>0</v>
      </c>
      <c r="F80" s="196">
        <v>416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92</v>
      </c>
      <c r="D87" s="134">
        <f>SUM(D88:D92)+D96</f>
        <v>92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</v>
      </c>
      <c r="D89" s="197">
        <v>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</v>
      </c>
      <c r="D92" s="138">
        <f>SUM(D93:D95)</f>
        <v>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38</v>
      </c>
      <c r="D95" s="197">
        <v>38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36</v>
      </c>
      <c r="D97" s="197">
        <v>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1594</v>
      </c>
      <c r="D98" s="433">
        <f>D87+D82+D77+D73+D97</f>
        <v>1594</v>
      </c>
      <c r="E98" s="433">
        <f>E87+E82+E77+E73+E97</f>
        <v>0</v>
      </c>
      <c r="F98" s="434">
        <f>F87+F82+F77+F73+F97</f>
        <v>416</v>
      </c>
    </row>
    <row r="99" spans="1:6" ht="16.5" thickBot="1">
      <c r="A99" s="412" t="s">
        <v>739</v>
      </c>
      <c r="B99" s="413" t="s">
        <v>740</v>
      </c>
      <c r="C99" s="427">
        <f>C98+C70+C68</f>
        <v>1594</v>
      </c>
      <c r="D99" s="427">
        <f>D98+D70+D68</f>
        <v>1594</v>
      </c>
      <c r="E99" s="427">
        <f>E98+E70+E68</f>
        <v>0</v>
      </c>
      <c r="F99" s="428">
        <f>F98+F70+F68</f>
        <v>416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44</v>
      </c>
      <c r="D104" s="216"/>
      <c r="E104" s="216"/>
      <c r="F104" s="421">
        <f>C104+D104-E104</f>
        <v>44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44</v>
      </c>
      <c r="D107" s="425">
        <f>SUM(D104:D106)</f>
        <v>0</v>
      </c>
      <c r="E107" s="425">
        <f>SUM(E104:E106)</f>
        <v>0</v>
      </c>
      <c r="F107" s="426">
        <f>SUM(F104:F106)</f>
        <v>44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44681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Светлана Димитрова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991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44681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Светлана Димитрова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991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2022-04-30T13:39:17Z</cp:lastPrinted>
  <dcterms:created xsi:type="dcterms:W3CDTF">2006-09-16T00:00:00Z</dcterms:created>
  <dcterms:modified xsi:type="dcterms:W3CDTF">2022-04-30T13:39:20Z</dcterms:modified>
  <cp:category/>
  <cp:version/>
  <cp:contentType/>
  <cp:contentStatus/>
</cp:coreProperties>
</file>