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<sst xmlns="http://schemas.openxmlformats.org/spreadsheetml/2006/main" count="4170" uniqueCount="973">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</sst>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44012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-0.4278097982708934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-0.12190014780752176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-0.09050449626581314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-0.050307538505854246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0.7009243613954875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1.0077958344645697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0.988054144203545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0.5542411666602025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0.008261257417678315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0.24191299498047963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0.11759323584729824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0.22378736694499332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1.3468960420430283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0.5558567870274667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419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0.017203153227130893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0.11358479863868406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40.95505617977528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2993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3704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7479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14363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18513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33033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778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3537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262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6328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11185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167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213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437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25984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59017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-2969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-15147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24356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1856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5037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5958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7022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1192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455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23443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16365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3113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2148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406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547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25104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629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50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25783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59017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445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4044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382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3874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651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227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9624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419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437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10061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10061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10061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6853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86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6940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74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7052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3009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7052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3009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3009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2969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10061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8758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-4742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-4320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-1758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-2107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-301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-44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-211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978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446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1713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-122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-35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-29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-177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1350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-311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213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213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-2969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-16199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-16199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-2969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24356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24356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-40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1856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1856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20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50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305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306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356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26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26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2431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42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464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10303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14376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931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19559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36602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2431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42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464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10303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14395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931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4233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19559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36602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82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213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12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42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29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378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382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24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451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1976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13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260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124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2824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922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1046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3870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451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1976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13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260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124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2824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922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1046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3870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2993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455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29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204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3704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7479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14363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18513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32732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778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269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3537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262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237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6328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6328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11185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11486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778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269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3537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262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237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6328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6328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11185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11185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5037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5037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685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5958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16365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461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15904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1192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1192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455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455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7078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3113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2148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547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333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406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25104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32126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16365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461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15904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1192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1192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455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455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7078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3113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2148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547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333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406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25104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25104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5037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5037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685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5958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7022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E65" sqref="E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2993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455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29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204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287+3417</f>
        <v>3704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7479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14363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9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3964+12+165</f>
        <v>4141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18513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-2969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-15147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24356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1856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5037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685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22+214</f>
        <v>236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5958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33033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7022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30</v>
      </c>
      <c r="D59" s="188">
        <v>17</v>
      </c>
      <c r="E59" s="192" t="s">
        <v>180</v>
      </c>
      <c r="F59" s="473" t="s">
        <v>181</v>
      </c>
      <c r="G59" s="188">
        <v>1192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203+252</f>
        <v>455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42</v>
      </c>
      <c r="E61" s="191" t="s">
        <v>188</v>
      </c>
      <c r="F61" s="87" t="s">
        <v>189</v>
      </c>
      <c r="G61" s="564">
        <f>SUM(G62:G68)</f>
        <v>23443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16365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3113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72</v>
      </c>
      <c r="D65" s="567">
        <f>SUM(D59:D64)</f>
        <v>59</v>
      </c>
      <c r="E65" s="84" t="s">
        <v>201</v>
      </c>
      <c r="F65" s="87" t="s">
        <v>202</v>
      </c>
      <c r="G65" s="188">
        <v>2148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406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778</v>
      </c>
      <c r="D68" s="188">
        <v>1133</v>
      </c>
      <c r="E68" s="84" t="s">
        <v>212</v>
      </c>
      <c r="F68" s="87" t="s">
        <v>213</v>
      </c>
      <c r="G68" s="188">
        <f>543+4</f>
        <v>547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3537</v>
      </c>
      <c r="D69" s="188">
        <v>3557</v>
      </c>
      <c r="E69" s="192" t="s">
        <v>79</v>
      </c>
      <c r="F69" s="87" t="s">
        <v>216</v>
      </c>
      <c r="G69" s="188">
        <f>5+9</f>
        <v>14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262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237</v>
      </c>
      <c r="D71" s="188">
        <v>194</v>
      </c>
      <c r="E71" s="461" t="s">
        <v>47</v>
      </c>
      <c r="F71" s="89" t="s">
        <v>223</v>
      </c>
      <c r="G71" s="566">
        <f>G59+G60+G61+G69+G70</f>
        <v>25104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3+12</f>
        <v>15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2+5759+560+7</f>
        <v>6328</v>
      </c>
      <c r="D75" s="188">
        <f>474+5759+2+16</f>
        <v>6251</v>
      </c>
      <c r="E75" s="472" t="s">
        <v>160</v>
      </c>
      <c r="F75" s="89" t="s">
        <v>233</v>
      </c>
      <c r="G75" s="465">
        <v>629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11185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50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25783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46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167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213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437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25984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59017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59017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445</v>
      </c>
      <c r="D12" s="307">
        <v>619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4044</v>
      </c>
      <c r="D13" s="307">
        <v>5013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382</v>
      </c>
      <c r="D14" s="307">
        <v>414</v>
      </c>
      <c r="E14" s="236" t="s">
        <v>285</v>
      </c>
      <c r="F14" s="231" t="s">
        <v>286</v>
      </c>
      <c r="G14" s="307">
        <v>6853</v>
      </c>
      <c r="H14" s="307">
        <v>7932</v>
      </c>
    </row>
    <row r="15" spans="1:8" ht="15.75">
      <c r="A15" s="185" t="s">
        <v>287</v>
      </c>
      <c r="B15" s="181" t="s">
        <v>288</v>
      </c>
      <c r="C15" s="307">
        <v>3874</v>
      </c>
      <c r="D15" s="307">
        <v>4497</v>
      </c>
      <c r="E15" s="236" t="s">
        <v>79</v>
      </c>
      <c r="F15" s="231" t="s">
        <v>289</v>
      </c>
      <c r="G15" s="307">
        <v>86</v>
      </c>
      <c r="H15" s="307">
        <v>295</v>
      </c>
    </row>
    <row r="16" spans="1:8" ht="15.75">
      <c r="A16" s="185" t="s">
        <v>290</v>
      </c>
      <c r="B16" s="181" t="s">
        <v>291</v>
      </c>
      <c r="C16" s="307">
        <v>651</v>
      </c>
      <c r="D16" s="307">
        <v>756</v>
      </c>
      <c r="E16" s="227" t="s">
        <v>52</v>
      </c>
      <c r="F16" s="255" t="s">
        <v>292</v>
      </c>
      <c r="G16" s="597">
        <f>SUM(G12:G15)</f>
        <v>6940</v>
      </c>
      <c r="H16" s="598">
        <f>SUM(H12:H15)</f>
        <v>8230</v>
      </c>
    </row>
    <row r="17" spans="1:8" ht="31.5">
      <c r="A17" s="185" t="s">
        <v>293</v>
      </c>
      <c r="B17" s="181" t="s">
        <v>294</v>
      </c>
      <c r="C17" s="307">
        <v>1</v>
      </c>
      <c r="D17" s="307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74</v>
      </c>
      <c r="H18" s="608">
        <v>22</v>
      </c>
    </row>
    <row r="19" spans="1:8" ht="15.75">
      <c r="A19" s="185" t="s">
        <v>299</v>
      </c>
      <c r="B19" s="181" t="s">
        <v>300</v>
      </c>
      <c r="C19" s="307">
        <v>227</v>
      </c>
      <c r="D19" s="307">
        <v>724</v>
      </c>
      <c r="E19" s="185" t="s">
        <v>301</v>
      </c>
      <c r="F19" s="228" t="s">
        <v>302</v>
      </c>
      <c r="G19" s="307">
        <v>74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9624</v>
      </c>
      <c r="D22" s="598">
        <f>SUM(D12:D18)+D19</f>
        <v>12025</v>
      </c>
      <c r="E22" s="185" t="s">
        <v>309</v>
      </c>
      <c r="F22" s="228" t="s">
        <v>310</v>
      </c>
      <c r="G22" s="307">
        <v>20</v>
      </c>
      <c r="H22" s="307">
        <v>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</v>
      </c>
      <c r="H24" s="307"/>
    </row>
    <row r="25" spans="1:8" ht="31.5">
      <c r="A25" s="185" t="s">
        <v>316</v>
      </c>
      <c r="B25" s="228" t="s">
        <v>317</v>
      </c>
      <c r="C25" s="307">
        <v>419</v>
      </c>
      <c r="D25" s="307">
        <v>337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9</v>
      </c>
      <c r="D27" s="307">
        <v>3</v>
      </c>
      <c r="E27" s="227" t="s">
        <v>104</v>
      </c>
      <c r="F27" s="229" t="s">
        <v>326</v>
      </c>
      <c r="G27" s="597">
        <f>SUM(G22:G26)</f>
        <v>38</v>
      </c>
      <c r="H27" s="598">
        <f>SUM(H22:H26)</f>
        <v>19</v>
      </c>
    </row>
    <row r="28" spans="1:8" ht="15.75">
      <c r="A28" s="185" t="s">
        <v>79</v>
      </c>
      <c r="B28" s="228" t="s">
        <v>327</v>
      </c>
      <c r="C28" s="307">
        <v>9</v>
      </c>
      <c r="D28" s="307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437</v>
      </c>
      <c r="D29" s="598">
        <f>SUM(D25:D28)</f>
        <v>348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10061</v>
      </c>
      <c r="D31" s="604">
        <f>D29+D22</f>
        <v>12373</v>
      </c>
      <c r="E31" s="242" t="s">
        <v>800</v>
      </c>
      <c r="F31" s="257" t="s">
        <v>331</v>
      </c>
      <c r="G31" s="244">
        <f>G16+G18+G27</f>
        <v>7052</v>
      </c>
      <c r="H31" s="245">
        <f>H16+H18+H27</f>
        <v>8271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3009</v>
      </c>
      <c r="H33" s="598">
        <f>IF((D31-H31)&gt;0,D31-H31,0)</f>
        <v>4102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10061</v>
      </c>
      <c r="D36" s="606">
        <f>D31-D34+D35</f>
        <v>12373</v>
      </c>
      <c r="E36" s="253" t="s">
        <v>346</v>
      </c>
      <c r="F36" s="247" t="s">
        <v>347</v>
      </c>
      <c r="G36" s="258">
        <f>G35-G34+G31</f>
        <v>7052</v>
      </c>
      <c r="H36" s="259">
        <f>H35-H34+H31</f>
        <v>8271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3009</v>
      </c>
      <c r="H37" s="245">
        <f>IF((D36-H36)&gt;0,D36-H36,0)</f>
        <v>4102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3009</v>
      </c>
      <c r="H42" s="235">
        <f>IF(H37&gt;0,IF(D38+H37&lt;0,0,D38+H37),IF(D37-D38&lt;0,D38-D37,0))</f>
        <v>4102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40</v>
      </c>
      <c r="H43" s="607">
        <v>86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2969</v>
      </c>
      <c r="H44" s="259">
        <f>IF(D42=0,IF(H42-H43&gt;0,H42-H43+D43,0),IF(D42-D43&lt;0,D43-D42+H43,0))</f>
        <v>4016</v>
      </c>
    </row>
    <row r="45" spans="1:8" ht="16.5" thickBot="1">
      <c r="A45" s="261" t="s">
        <v>371</v>
      </c>
      <c r="B45" s="262" t="s">
        <v>372</v>
      </c>
      <c r="C45" s="599">
        <f>C36+C38+C42</f>
        <v>10061</v>
      </c>
      <c r="D45" s="600">
        <f>D36+D38+D42</f>
        <v>12373</v>
      </c>
      <c r="E45" s="261" t="s">
        <v>373</v>
      </c>
      <c r="F45" s="263" t="s">
        <v>374</v>
      </c>
      <c r="G45" s="599">
        <f>G42+G36</f>
        <v>10061</v>
      </c>
      <c r="H45" s="600">
        <f>H42+H36</f>
        <v>12373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C82" sqref="C8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8758</v>
      </c>
      <c r="D11" s="188">
        <v>8935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-4742</v>
      </c>
      <c r="D12" s="188">
        <v>-5389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-4320</v>
      </c>
      <c r="D14" s="188">
        <v>-4695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-1758</v>
      </c>
      <c r="D15" s="188">
        <v>-1178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</v>
      </c>
      <c r="D16" s="188">
        <v>-16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</v>
      </c>
      <c r="D20" s="188">
        <v>-49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-2107</v>
      </c>
      <c r="D21" s="627">
        <f>SUM(D11:D20)</f>
        <v>-2393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-26-275</f>
        <v>-301</v>
      </c>
      <c r="D23" s="188">
        <f>-20-329</f>
        <v>-349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-44</v>
      </c>
      <c r="D25" s="188">
        <v>-93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-211</v>
      </c>
      <c r="D28" s="188">
        <v>-25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</v>
      </c>
      <c r="D29" s="188">
        <v>191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978</v>
      </c>
      <c r="D32" s="188">
        <v>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446</v>
      </c>
      <c r="D33" s="627">
        <f>SUM(D23:D32)</f>
        <v>-191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1713</v>
      </c>
      <c r="D37" s="188">
        <v>2842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-122</v>
      </c>
      <c r="D38" s="188">
        <v>-374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-35</v>
      </c>
      <c r="D39" s="188">
        <v>-116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-15-14</f>
        <v>-29</v>
      </c>
      <c r="D40" s="188">
        <v>-24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560-737</f>
        <v>-177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1350</v>
      </c>
      <c r="D43" s="629">
        <f>SUM(D35:D42)</f>
        <v>2328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-311</v>
      </c>
      <c r="D44" s="298">
        <f>D43+D33+D21</f>
        <v>-256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213</v>
      </c>
      <c r="D46" s="302">
        <f>D45+D44</f>
        <v>371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213</v>
      </c>
      <c r="D47" s="289">
        <v>371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-2969</v>
      </c>
      <c r="K18" s="554"/>
      <c r="L18" s="553">
        <f t="shared" si="1"/>
        <v>-2969</v>
      </c>
      <c r="M18" s="607">
        <v>-40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-16199</v>
      </c>
      <c r="K31" s="621">
        <f t="shared" si="6"/>
        <v>0</v>
      </c>
      <c r="L31" s="553">
        <f t="shared" si="1"/>
        <v>24356</v>
      </c>
      <c r="M31" s="622">
        <f t="shared" si="6"/>
        <v>1856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-16199</v>
      </c>
      <c r="K34" s="556">
        <f t="shared" si="7"/>
        <v>0</v>
      </c>
      <c r="L34" s="619">
        <f t="shared" si="1"/>
        <v>24356</v>
      </c>
      <c r="M34" s="557">
        <f>M31+M32+M33</f>
        <v>1856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4" sqref="M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82</v>
      </c>
      <c r="M12" s="319"/>
      <c r="N12" s="320">
        <f aca="true" t="shared" si="4" ref="N12:N41">K12+L12-M12</f>
        <v>451</v>
      </c>
      <c r="O12" s="319"/>
      <c r="P12" s="319"/>
      <c r="Q12" s="320">
        <f t="shared" si="0"/>
        <v>451</v>
      </c>
      <c r="R12" s="331">
        <f t="shared" si="1"/>
        <v>2993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30</v>
      </c>
      <c r="F13" s="319"/>
      <c r="G13" s="320">
        <f t="shared" si="2"/>
        <v>2431</v>
      </c>
      <c r="H13" s="319"/>
      <c r="I13" s="319"/>
      <c r="J13" s="320">
        <f t="shared" si="3"/>
        <v>2431</v>
      </c>
      <c r="K13" s="319">
        <v>1763</v>
      </c>
      <c r="L13" s="319">
        <v>213</v>
      </c>
      <c r="M13" s="319"/>
      <c r="N13" s="320">
        <f t="shared" si="4"/>
        <v>1976</v>
      </c>
      <c r="O13" s="319"/>
      <c r="P13" s="319"/>
      <c r="Q13" s="320">
        <f t="shared" si="0"/>
        <v>1976</v>
      </c>
      <c r="R13" s="331">
        <f t="shared" si="1"/>
        <v>455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26</v>
      </c>
      <c r="G15" s="320">
        <f t="shared" si="2"/>
        <v>42</v>
      </c>
      <c r="H15" s="319"/>
      <c r="I15" s="319"/>
      <c r="J15" s="320">
        <f t="shared" si="3"/>
        <v>42</v>
      </c>
      <c r="K15" s="319">
        <v>25</v>
      </c>
      <c r="L15" s="319">
        <v>12</v>
      </c>
      <c r="M15" s="319">
        <v>24</v>
      </c>
      <c r="N15" s="320">
        <f t="shared" si="4"/>
        <v>13</v>
      </c>
      <c r="O15" s="319"/>
      <c r="P15" s="319"/>
      <c r="Q15" s="320">
        <f t="shared" si="0"/>
        <v>13</v>
      </c>
      <c r="R15" s="331">
        <f t="shared" si="1"/>
        <v>29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20</v>
      </c>
      <c r="F16" s="319"/>
      <c r="G16" s="320">
        <f t="shared" si="2"/>
        <v>464</v>
      </c>
      <c r="H16" s="319"/>
      <c r="I16" s="319"/>
      <c r="J16" s="320">
        <f t="shared" si="3"/>
        <v>464</v>
      </c>
      <c r="K16" s="319">
        <v>218</v>
      </c>
      <c r="L16" s="319">
        <v>42</v>
      </c>
      <c r="M16" s="319"/>
      <c r="N16" s="320">
        <f t="shared" si="4"/>
        <v>260</v>
      </c>
      <c r="O16" s="319"/>
      <c r="P16" s="319"/>
      <c r="Q16" s="320">
        <f t="shared" si="0"/>
        <v>260</v>
      </c>
      <c r="R16" s="331">
        <f t="shared" si="1"/>
        <v>204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26+3</f>
        <v>29</v>
      </c>
      <c r="M18" s="319"/>
      <c r="N18" s="320">
        <f t="shared" si="4"/>
        <v>124</v>
      </c>
      <c r="O18" s="319"/>
      <c r="P18" s="319"/>
      <c r="Q18" s="320">
        <f t="shared" si="0"/>
        <v>124</v>
      </c>
      <c r="R18" s="331">
        <f t="shared" si="1"/>
        <v>3704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50</v>
      </c>
      <c r="F19" s="321">
        <f>SUM(F11:F18)</f>
        <v>26</v>
      </c>
      <c r="G19" s="320">
        <f t="shared" si="2"/>
        <v>10303</v>
      </c>
      <c r="H19" s="321">
        <f>SUM(H11:H18)</f>
        <v>0</v>
      </c>
      <c r="I19" s="321">
        <f>SUM(I11:I18)</f>
        <v>0</v>
      </c>
      <c r="J19" s="320">
        <f t="shared" si="3"/>
        <v>10303</v>
      </c>
      <c r="K19" s="321">
        <f>SUM(K11:K18)</f>
        <v>2470</v>
      </c>
      <c r="L19" s="321">
        <f>SUM(L11:L18)</f>
        <v>378</v>
      </c>
      <c r="M19" s="321">
        <f>SUM(M11:M18)</f>
        <v>24</v>
      </c>
      <c r="N19" s="320">
        <f t="shared" si="4"/>
        <v>2824</v>
      </c>
      <c r="O19" s="321">
        <f>SUM(O11:O18)</f>
        <v>0</v>
      </c>
      <c r="P19" s="321">
        <f>SUM(P11:P18)</f>
        <v>0</v>
      </c>
      <c r="Q19" s="320">
        <f t="shared" si="0"/>
        <v>2824</v>
      </c>
      <c r="R19" s="331">
        <f t="shared" si="1"/>
        <v>7479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305</v>
      </c>
      <c r="F23" s="319"/>
      <c r="G23" s="320">
        <f t="shared" si="2"/>
        <v>14376</v>
      </c>
      <c r="H23" s="319">
        <v>19</v>
      </c>
      <c r="I23" s="319"/>
      <c r="J23" s="320">
        <f t="shared" si="3"/>
        <v>14395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14363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1</v>
      </c>
      <c r="F24" s="319"/>
      <c r="G24" s="320">
        <f t="shared" si="2"/>
        <v>931</v>
      </c>
      <c r="H24" s="319"/>
      <c r="I24" s="319"/>
      <c r="J24" s="320">
        <f t="shared" si="3"/>
        <v>931</v>
      </c>
      <c r="K24" s="319">
        <v>918</v>
      </c>
      <c r="L24" s="319">
        <v>4</v>
      </c>
      <c r="M24" s="319"/>
      <c r="N24" s="320">
        <f t="shared" si="4"/>
        <v>922</v>
      </c>
      <c r="O24" s="319"/>
      <c r="P24" s="319"/>
      <c r="Q24" s="320">
        <f t="shared" si="0"/>
        <v>922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/>
      <c r="F26" s="319"/>
      <c r="G26" s="320">
        <f t="shared" si="2"/>
        <v>4252</v>
      </c>
      <c r="H26" s="319"/>
      <c r="I26" s="319">
        <v>19</v>
      </c>
      <c r="J26" s="320">
        <f t="shared" si="3"/>
        <v>4233</v>
      </c>
      <c r="K26" s="319">
        <v>92</v>
      </c>
      <c r="L26" s="319"/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306</v>
      </c>
      <c r="F27" s="323">
        <f t="shared" si="5"/>
        <v>0</v>
      </c>
      <c r="G27" s="324">
        <f t="shared" si="2"/>
        <v>19559</v>
      </c>
      <c r="H27" s="323">
        <f t="shared" si="5"/>
        <v>19</v>
      </c>
      <c r="I27" s="323">
        <f t="shared" si="5"/>
        <v>19</v>
      </c>
      <c r="J27" s="324">
        <f t="shared" si="3"/>
        <v>19559</v>
      </c>
      <c r="K27" s="323">
        <f t="shared" si="5"/>
        <v>1042</v>
      </c>
      <c r="L27" s="323">
        <f t="shared" si="5"/>
        <v>4</v>
      </c>
      <c r="M27" s="323">
        <f t="shared" si="5"/>
        <v>0</v>
      </c>
      <c r="N27" s="324">
        <f t="shared" si="4"/>
        <v>1046</v>
      </c>
      <c r="O27" s="323">
        <f t="shared" si="5"/>
        <v>0</v>
      </c>
      <c r="P27" s="323">
        <f t="shared" si="5"/>
        <v>0</v>
      </c>
      <c r="Q27" s="324">
        <f t="shared" si="0"/>
        <v>1046</v>
      </c>
      <c r="R27" s="334">
        <f t="shared" si="1"/>
        <v>18513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356</v>
      </c>
      <c r="F42" s="340">
        <f aca="true" t="shared" si="11" ref="F42:R42">F19+F20+F21+F27+F40+F41</f>
        <v>26</v>
      </c>
      <c r="G42" s="340">
        <f t="shared" si="11"/>
        <v>36602</v>
      </c>
      <c r="H42" s="340">
        <f t="shared" si="11"/>
        <v>19</v>
      </c>
      <c r="I42" s="340">
        <f t="shared" si="11"/>
        <v>19</v>
      </c>
      <c r="J42" s="340">
        <f t="shared" si="11"/>
        <v>36602</v>
      </c>
      <c r="K42" s="340">
        <f t="shared" si="11"/>
        <v>3512</v>
      </c>
      <c r="L42" s="340">
        <f t="shared" si="11"/>
        <v>382</v>
      </c>
      <c r="M42" s="340">
        <f t="shared" si="11"/>
        <v>24</v>
      </c>
      <c r="N42" s="340">
        <f t="shared" si="11"/>
        <v>3870</v>
      </c>
      <c r="O42" s="340">
        <f t="shared" si="11"/>
        <v>0</v>
      </c>
      <c r="P42" s="340">
        <f t="shared" si="11"/>
        <v>0</v>
      </c>
      <c r="Q42" s="340">
        <f t="shared" si="11"/>
        <v>3870</v>
      </c>
      <c r="R42" s="341">
        <f t="shared" si="11"/>
        <v>32732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F34" sqref="F3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778</v>
      </c>
      <c r="D26" s="353">
        <f>SUM(D27:D29)</f>
        <v>778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509</v>
      </c>
      <c r="D27" s="359">
        <v>509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269</v>
      </c>
      <c r="D28" s="359">
        <v>269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3537</v>
      </c>
      <c r="D30" s="359">
        <v>3537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262</v>
      </c>
      <c r="D31" s="359">
        <v>262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237</v>
      </c>
      <c r="D32" s="359">
        <v>237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12</v>
      </c>
      <c r="D36" s="359"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</v>
      </c>
      <c r="D37" s="359">
        <v>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6328</v>
      </c>
      <c r="D40" s="353">
        <f>SUM(D41:D44)</f>
        <v>6328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6328</v>
      </c>
      <c r="D44" s="359">
        <v>6328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11185</v>
      </c>
      <c r="D45" s="429">
        <f>D26+D30+D31+D33+D32+D34+D35+D40</f>
        <v>11185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11486</v>
      </c>
      <c r="D46" s="435">
        <f>D45+D23+D21+D11</f>
        <v>11185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5037</v>
      </c>
      <c r="D54" s="129">
        <f>SUM(D55:D57)</f>
        <v>0</v>
      </c>
      <c r="E54" s="127">
        <f>C54-D54</f>
        <v>5037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5037</v>
      </c>
      <c r="D55" s="188"/>
      <c r="E55" s="127">
        <f>C55-D55</f>
        <v>5037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685</v>
      </c>
      <c r="D64" s="188"/>
      <c r="E64" s="127">
        <f t="shared" si="1"/>
        <v>685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236</v>
      </c>
      <c r="D66" s="188"/>
      <c r="E66" s="127">
        <f t="shared" si="1"/>
        <v>236</v>
      </c>
      <c r="F66" s="187"/>
    </row>
    <row r="67" spans="1:6" ht="15.75">
      <c r="A67" s="361" t="s">
        <v>684</v>
      </c>
      <c r="B67" s="126" t="s">
        <v>685</v>
      </c>
      <c r="C67" s="188">
        <v>22</v>
      </c>
      <c r="D67" s="188"/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5958</v>
      </c>
      <c r="D68" s="426">
        <f>D54+D58+D63+D64+D65+D66</f>
        <v>0</v>
      </c>
      <c r="E68" s="427">
        <f t="shared" si="1"/>
        <v>5958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16365</v>
      </c>
      <c r="D73" s="128">
        <f>SUM(D74:D76)</f>
        <v>16365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461</v>
      </c>
      <c r="D74" s="188">
        <v>461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15821+83</f>
        <v>15904</v>
      </c>
      <c r="D76" s="188">
        <v>15904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1192</v>
      </c>
      <c r="D77" s="129">
        <f>D78+D80</f>
        <v>1192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1192</v>
      </c>
      <c r="D78" s="188">
        <v>1192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455</v>
      </c>
      <c r="D82" s="129">
        <f>SUM(D83:D86)</f>
        <v>455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455</v>
      </c>
      <c r="D86" s="188">
        <v>455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7078</v>
      </c>
      <c r="D87" s="125">
        <f>SUM(D88:D92)+D96</f>
        <v>7078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3113</v>
      </c>
      <c r="D89" s="188">
        <v>3113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v>2148</v>
      </c>
      <c r="D90" s="188">
        <v>2148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v>849</v>
      </c>
      <c r="D91" s="188">
        <v>849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547</v>
      </c>
      <c r="D92" s="129">
        <f>SUM(D93:D95)</f>
        <v>547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</v>
      </c>
      <c r="D93" s="188">
        <v>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210</v>
      </c>
      <c r="D94" s="188">
        <v>210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333</v>
      </c>
      <c r="D95" s="188">
        <v>333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406</v>
      </c>
      <c r="D96" s="188">
        <v>406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</v>
      </c>
      <c r="D97" s="188"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25104</v>
      </c>
      <c r="D98" s="424">
        <f>D87+D82+D77+D73+D97</f>
        <v>25104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32126</v>
      </c>
      <c r="D99" s="418">
        <f>D98+D70+D68</f>
        <v>25104</v>
      </c>
      <c r="E99" s="418">
        <f>E98+E70+E68</f>
        <v>7022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30.06.2020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59017</v>
      </c>
      <c r="D6" s="642">
        <f aca="true" t="shared" si="0" ref="D6:D15">C6-E6</f>
        <v>0</v>
      </c>
      <c r="E6" s="641">
        <f>'1-Баланс'!G95</f>
        <v>59017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24356</v>
      </c>
      <c r="D7" s="642">
        <f t="shared" si="0"/>
        <v>19574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-2969</v>
      </c>
      <c r="D8" s="642">
        <f t="shared" si="0"/>
        <v>0</v>
      </c>
      <c r="E8" s="641">
        <f>ABS('2-Отчет за доходите'!C44)-ABS('2-Отчет за доходите'!G44)</f>
        <v>-2969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213</v>
      </c>
      <c r="D10" s="642">
        <f t="shared" si="0"/>
        <v>0</v>
      </c>
      <c r="E10" s="641">
        <f>'3-Отчет за паричния поток'!C46</f>
        <v>213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24356</v>
      </c>
      <c r="D11" s="642">
        <f t="shared" si="0"/>
        <v>0</v>
      </c>
      <c r="E11" s="641">
        <f>'4-Отчет за собствения капитал'!L34</f>
        <v>24356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2019-05-30T10:59:10Z</cp:lastPrinted>
  <dcterms:created xsi:type="dcterms:W3CDTF">2006-09-16T00:00:00Z</dcterms:created>
  <dcterms:modified xsi:type="dcterms:W3CDTF">2020-09-29T06:30:15Z</dcterms:modified>
  <cp:category/>
  <cp:version/>
  <cp:contentType/>
  <cp:contentStatus/>
</cp:coreProperties>
</file>