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720" windowHeight="631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<sst xmlns="http://schemas.openxmlformats.org/spreadsheetml/2006/main" count="4170" uniqueCount="973">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</sst>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43523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-0.20477633220459812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-0.0931923867200173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-0.13827269445224438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-0.05658240315167433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0.718303892913119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1.5198563296286256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1.4579831932773109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0.5170777988614801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0.04249119002439686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0.6019740371204806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0.27631319763624423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0.21570789423464304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0.6739753433546014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0.4092087984241628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502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0.013571969287336434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0.08297458276817833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17.717839374555794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3860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4700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1252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106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47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9965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13732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4092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17845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10392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10392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179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38493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45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884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4085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66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334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8356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13884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627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868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22427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60920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8861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7726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42342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-6689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-7856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-3447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-10136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36988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-997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8979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305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9835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10173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363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12604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7132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2888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909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622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14027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576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153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14756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1356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10635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905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8511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1420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158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86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22985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502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34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23607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23607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-61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-61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23546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16475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16833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44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77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16957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6650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16957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6650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6589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3142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3447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23546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16732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-12316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-8901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-1834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-68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-6430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-366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292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2158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1785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2869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2841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-133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220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2332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-1229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627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627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7511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7726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7726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842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842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842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842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-325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-325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-7271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-3447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-585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-11303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-11303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33509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-325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-325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33184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-3447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6926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36663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36663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-1457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6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-997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-997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3766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1474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224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5476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780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787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9450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15713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49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25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74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57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57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131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3860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4918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2788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575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107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22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12270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13764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4183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18869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10392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41643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3860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4918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2788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575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107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22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12270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13764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4183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18869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10392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41643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176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371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259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49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859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45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905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49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49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49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218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1546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469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2305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900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91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1023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3328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218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1546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469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2305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900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91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1023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3328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3860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4700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1242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106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47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10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9965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13732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4092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17846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10392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38315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179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884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500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384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4085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66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334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127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8356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8356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13884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14063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884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500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384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4085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66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334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127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8356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8356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13884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13884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179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179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8979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8979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725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725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305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636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10645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7132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6854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5472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2888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909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622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613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13217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24200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447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447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363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363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810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7132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6854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5472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2888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909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622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613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13217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14027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8979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8979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278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278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305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273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9835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10173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33" sqref="H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3860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4700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1252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106</v>
      </c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47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/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9965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8861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7726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13732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21</v>
      </c>
      <c r="D25" s="188">
        <v>67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42342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4092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17845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-6689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-6947-584-325</f>
        <v>-7856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10392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-325</v>
      </c>
      <c r="M32" s="92"/>
    </row>
    <row r="33" spans="1:8" ht="15.75">
      <c r="A33" s="469" t="s">
        <v>99</v>
      </c>
      <c r="B33" s="91" t="s">
        <v>100</v>
      </c>
      <c r="C33" s="566">
        <f>C31+C32</f>
        <v>10392</v>
      </c>
      <c r="D33" s="567">
        <f>D31+D32</f>
        <v>942</v>
      </c>
      <c r="E33" s="191" t="s">
        <v>101</v>
      </c>
      <c r="F33" s="87" t="s">
        <v>102</v>
      </c>
      <c r="G33" s="188">
        <v>-3447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-10136</v>
      </c>
      <c r="H34" s="567">
        <f>H28+H32+H33</f>
        <v>-6104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36988</v>
      </c>
      <c r="H37" s="569">
        <f>H26+H18+H34</f>
        <v>33509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-997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8979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278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305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273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9835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179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38493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10173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</v>
      </c>
      <c r="D59" s="188">
        <v>2</v>
      </c>
      <c r="E59" s="192" t="s">
        <v>180</v>
      </c>
      <c r="F59" s="473" t="s">
        <v>181</v>
      </c>
      <c r="G59" s="188">
        <v>447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363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12604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7132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375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2888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45</v>
      </c>
      <c r="D65" s="567">
        <f>SUM(D59:D64)</f>
        <v>43</v>
      </c>
      <c r="E65" s="84" t="s">
        <v>201</v>
      </c>
      <c r="F65" s="87" t="s">
        <v>202</v>
      </c>
      <c r="G65" s="188">
        <v>57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909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621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884</v>
      </c>
      <c r="D68" s="188">
        <v>773</v>
      </c>
      <c r="E68" s="84" t="s">
        <v>212</v>
      </c>
      <c r="F68" s="87" t="s">
        <v>213</v>
      </c>
      <c r="G68" s="188">
        <v>622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4085</v>
      </c>
      <c r="D69" s="188">
        <v>3700</v>
      </c>
      <c r="E69" s="192" t="s">
        <v>79</v>
      </c>
      <c r="F69" s="87" t="s">
        <v>216</v>
      </c>
      <c r="G69" s="188">
        <v>613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66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334</v>
      </c>
      <c r="D71" s="188">
        <v>355</v>
      </c>
      <c r="E71" s="461" t="s">
        <v>47</v>
      </c>
      <c r="F71" s="89" t="s">
        <v>223</v>
      </c>
      <c r="G71" s="566">
        <f>G59+G60+G61+G69+G70</f>
        <v>14027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129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8356</v>
      </c>
      <c r="D75" s="188">
        <v>13956</v>
      </c>
      <c r="E75" s="472" t="s">
        <v>160</v>
      </c>
      <c r="F75" s="89" t="s">
        <v>233</v>
      </c>
      <c r="G75" s="465">
        <v>576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13884</v>
      </c>
      <c r="D76" s="567">
        <f>SUM(D68:D75)</f>
        <v>18970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153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14756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76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551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627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868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22427</v>
      </c>
      <c r="D94" s="571">
        <f>D65+D76+D85+D92+D93</f>
        <v>32870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60920</v>
      </c>
      <c r="D95" s="573">
        <f>D94+D56</f>
        <v>56615</v>
      </c>
      <c r="E95" s="220" t="s">
        <v>916</v>
      </c>
      <c r="F95" s="476" t="s">
        <v>268</v>
      </c>
      <c r="G95" s="572">
        <f>G37+G40+G56+G79</f>
        <v>60920</v>
      </c>
      <c r="H95" s="573">
        <f>H37+H40+H56+H79</f>
        <v>56615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43523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1356</v>
      </c>
      <c r="D12" s="307">
        <v>1279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10635</v>
      </c>
      <c r="D13" s="307">
        <v>10159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905</v>
      </c>
      <c r="D14" s="307">
        <v>871</v>
      </c>
      <c r="E14" s="236" t="s">
        <v>285</v>
      </c>
      <c r="F14" s="231" t="s">
        <v>286</v>
      </c>
      <c r="G14" s="307">
        <v>16475</v>
      </c>
      <c r="H14" s="307">
        <v>15295</v>
      </c>
    </row>
    <row r="15" spans="1:8" ht="15.75">
      <c r="A15" s="185" t="s">
        <v>287</v>
      </c>
      <c r="B15" s="181" t="s">
        <v>288</v>
      </c>
      <c r="C15" s="307">
        <v>8511</v>
      </c>
      <c r="D15" s="307">
        <v>7090</v>
      </c>
      <c r="E15" s="236" t="s">
        <v>79</v>
      </c>
      <c r="F15" s="231" t="s">
        <v>289</v>
      </c>
      <c r="G15" s="307">
        <v>358</v>
      </c>
      <c r="H15" s="307">
        <v>134</v>
      </c>
    </row>
    <row r="16" spans="1:8" ht="15.75">
      <c r="A16" s="185" t="s">
        <v>290</v>
      </c>
      <c r="B16" s="181" t="s">
        <v>291</v>
      </c>
      <c r="C16" s="307">
        <v>1420</v>
      </c>
      <c r="D16" s="307">
        <v>1180</v>
      </c>
      <c r="E16" s="227" t="s">
        <v>52</v>
      </c>
      <c r="F16" s="255" t="s">
        <v>292</v>
      </c>
      <c r="G16" s="597">
        <f>SUM(G12:G15)</f>
        <v>16833</v>
      </c>
      <c r="H16" s="598">
        <f>SUM(H12:H15)</f>
        <v>15429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47</v>
      </c>
      <c r="H18" s="609">
        <v>111</v>
      </c>
    </row>
    <row r="19" spans="1:8" ht="15.75">
      <c r="A19" s="185" t="s">
        <v>299</v>
      </c>
      <c r="B19" s="181" t="s">
        <v>300</v>
      </c>
      <c r="C19" s="307">
        <v>158</v>
      </c>
      <c r="D19" s="307">
        <v>484</v>
      </c>
      <c r="E19" s="185" t="s">
        <v>301</v>
      </c>
      <c r="F19" s="228" t="s">
        <v>302</v>
      </c>
      <c r="G19" s="307">
        <v>9</v>
      </c>
      <c r="H19" s="307">
        <v>14</v>
      </c>
    </row>
    <row r="20" spans="1:8" ht="15.75">
      <c r="A20" s="226" t="s">
        <v>303</v>
      </c>
      <c r="B20" s="181" t="s">
        <v>304</v>
      </c>
      <c r="C20" s="307">
        <v>86</v>
      </c>
      <c r="D20" s="307">
        <v>130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22985</v>
      </c>
      <c r="D22" s="598">
        <f>SUM(D12:D18)+D19</f>
        <v>21063</v>
      </c>
      <c r="E22" s="185" t="s">
        <v>309</v>
      </c>
      <c r="F22" s="228" t="s">
        <v>310</v>
      </c>
      <c r="G22" s="307">
        <v>33</v>
      </c>
      <c r="H22" s="307">
        <v>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44</v>
      </c>
      <c r="H24" s="307">
        <v>5759</v>
      </c>
    </row>
    <row r="25" spans="1:8" ht="31.5">
      <c r="A25" s="185" t="s">
        <v>316</v>
      </c>
      <c r="B25" s="228" t="s">
        <v>317</v>
      </c>
      <c r="C25" s="307">
        <v>502</v>
      </c>
      <c r="D25" s="307">
        <v>628</v>
      </c>
      <c r="E25" s="185" t="s">
        <v>318</v>
      </c>
      <c r="F25" s="228" t="s">
        <v>319</v>
      </c>
      <c r="G25" s="307"/>
      <c r="H25" s="307">
        <v>63</v>
      </c>
    </row>
    <row r="26" spans="1:8" ht="31.5">
      <c r="A26" s="185" t="s">
        <v>320</v>
      </c>
      <c r="B26" s="228" t="s">
        <v>321</v>
      </c>
      <c r="C26" s="307">
        <v>34</v>
      </c>
      <c r="D26" s="307">
        <v>212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50</v>
      </c>
      <c r="D27" s="307">
        <v>24</v>
      </c>
      <c r="E27" s="227" t="s">
        <v>104</v>
      </c>
      <c r="F27" s="229" t="s">
        <v>326</v>
      </c>
      <c r="G27" s="597">
        <f>SUM(G22:G26)</f>
        <v>77</v>
      </c>
      <c r="H27" s="598">
        <f>SUM(H22:H26)</f>
        <v>5898</v>
      </c>
    </row>
    <row r="28" spans="1:8" ht="15.75">
      <c r="A28" s="185" t="s">
        <v>79</v>
      </c>
      <c r="B28" s="228" t="s">
        <v>327</v>
      </c>
      <c r="C28" s="307">
        <v>36</v>
      </c>
      <c r="D28" s="307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622</v>
      </c>
      <c r="D29" s="598">
        <f>SUM(D25:D28)</f>
        <v>893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23607</v>
      </c>
      <c r="D31" s="604">
        <f>D29+D22</f>
        <v>21956</v>
      </c>
      <c r="E31" s="242" t="s">
        <v>800</v>
      </c>
      <c r="F31" s="257" t="s">
        <v>331</v>
      </c>
      <c r="G31" s="244">
        <f>G16+G18+G27</f>
        <v>16957</v>
      </c>
      <c r="H31" s="245">
        <f>H16+H18+H27</f>
        <v>21438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6650</v>
      </c>
      <c r="H33" s="598">
        <f>IF((D31-H31)&gt;0,D31-H31,0)</f>
        <v>518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23607</v>
      </c>
      <c r="D36" s="606">
        <f>D31-D34+D35</f>
        <v>21956</v>
      </c>
      <c r="E36" s="253" t="s">
        <v>346</v>
      </c>
      <c r="F36" s="247" t="s">
        <v>347</v>
      </c>
      <c r="G36" s="258">
        <f>G35-G34+G31</f>
        <v>16957</v>
      </c>
      <c r="H36" s="259">
        <f>H35-H34+H31</f>
        <v>21438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6650</v>
      </c>
      <c r="H37" s="245">
        <f>IF((D36-H36)&gt;0,D36-H36,0)</f>
        <v>518</v>
      </c>
    </row>
    <row r="38" spans="1:8" ht="15.75">
      <c r="A38" s="225" t="s">
        <v>352</v>
      </c>
      <c r="B38" s="229" t="s">
        <v>353</v>
      </c>
      <c r="C38" s="597">
        <f>C39+C40+C41</f>
        <v>-61</v>
      </c>
      <c r="D38" s="598">
        <f>D39+D40+D41</f>
        <v>335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-61</v>
      </c>
      <c r="D40" s="308">
        <v>335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6589</v>
      </c>
      <c r="H42" s="235">
        <f>IF(H37&gt;0,IF(D38+H37&lt;0,0,D38+H37),IF(D37-D38&lt;0,D38-D37,0))</f>
        <v>853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3142</v>
      </c>
      <c r="H43" s="607">
        <v>58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3447</v>
      </c>
      <c r="H44" s="259">
        <f>IF(D42=0,IF(H42-H43&gt;0,H42-H43+D43,0),IF(D42-D43&lt;0,D43-D42+H43,0))</f>
        <v>795</v>
      </c>
    </row>
    <row r="45" spans="1:8" ht="16.5" thickBot="1">
      <c r="A45" s="261" t="s">
        <v>371</v>
      </c>
      <c r="B45" s="262" t="s">
        <v>372</v>
      </c>
      <c r="C45" s="599">
        <f>C36+C38+C42</f>
        <v>23546</v>
      </c>
      <c r="D45" s="600">
        <f>D36+D38+D42</f>
        <v>22291</v>
      </c>
      <c r="E45" s="261" t="s">
        <v>373</v>
      </c>
      <c r="F45" s="263" t="s">
        <v>374</v>
      </c>
      <c r="G45" s="599">
        <f>G42+G36</f>
        <v>23546</v>
      </c>
      <c r="H45" s="600">
        <f>H42+H36</f>
        <v>22291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43523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16732</v>
      </c>
      <c r="D11" s="188">
        <v>14293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-12316</v>
      </c>
      <c r="D12" s="188">
        <v>-13133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-8901</v>
      </c>
      <c r="D14" s="188">
        <v>-8413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-1834</v>
      </c>
      <c r="D15" s="188">
        <v>-2042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-37</v>
      </c>
      <c r="D16" s="188">
        <v>-36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-68</v>
      </c>
      <c r="D20" s="188">
        <v>-26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-6430</v>
      </c>
      <c r="D21" s="628">
        <f>SUM(D11:D20)</f>
        <v>-9360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-103-671</f>
        <v>-774</v>
      </c>
      <c r="D23" s="188">
        <v>-803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-366</v>
      </c>
      <c r="D25" s="188">
        <v>-1186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292</v>
      </c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-229</v>
      </c>
      <c r="D28" s="188">
        <v>-4940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2158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20+1765</f>
        <v>1785</v>
      </c>
      <c r="D32" s="188">
        <v>-7549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2869</v>
      </c>
      <c r="D33" s="628">
        <f>SUM(D23:D32)</f>
        <v>-5615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20644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2841</v>
      </c>
      <c r="D37" s="188">
        <v>9258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-365</v>
      </c>
      <c r="D38" s="188">
        <v>-12467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-231</v>
      </c>
      <c r="D39" s="188">
        <v>-322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-118-15</f>
        <v>-133</v>
      </c>
      <c r="D40" s="188">
        <v>-824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220</v>
      </c>
      <c r="D42" s="188">
        <v>61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2332</v>
      </c>
      <c r="D43" s="630">
        <f>SUM(D35:D42)</f>
        <v>16350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-1229</v>
      </c>
      <c r="D44" s="298">
        <f>D43+D33+D21</f>
        <v>1375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627</v>
      </c>
      <c r="D46" s="302">
        <f>D45+D44</f>
        <v>1856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627</v>
      </c>
      <c r="D47" s="289">
        <v>1856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43523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8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4" t="s">
        <v>460</v>
      </c>
      <c r="L8" s="684" t="s">
        <v>461</v>
      </c>
      <c r="M8" s="500"/>
      <c r="N8" s="501"/>
    </row>
    <row r="9" spans="1:14" s="502" customFormat="1" ht="31.5">
      <c r="A9" s="679"/>
      <c r="B9" s="682"/>
      <c r="C9" s="685"/>
      <c r="D9" s="687" t="s">
        <v>802</v>
      </c>
      <c r="E9" s="687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85"/>
      <c r="L9" s="685"/>
      <c r="M9" s="505" t="s">
        <v>801</v>
      </c>
      <c r="N9" s="501"/>
    </row>
    <row r="10" spans="1:14" s="502" customFormat="1" ht="31.5">
      <c r="A10" s="680"/>
      <c r="B10" s="683"/>
      <c r="C10" s="686"/>
      <c r="D10" s="687"/>
      <c r="E10" s="687"/>
      <c r="F10" s="503" t="s">
        <v>462</v>
      </c>
      <c r="G10" s="503" t="s">
        <v>463</v>
      </c>
      <c r="H10" s="503" t="s">
        <v>464</v>
      </c>
      <c r="I10" s="686"/>
      <c r="J10" s="686"/>
      <c r="K10" s="686"/>
      <c r="L10" s="68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842</v>
      </c>
      <c r="J13" s="553">
        <f>'1-Баланс'!H30+'1-Баланс'!H33</f>
        <v>-6946</v>
      </c>
      <c r="K13" s="554"/>
      <c r="L13" s="553">
        <f>SUM(C13:K13)</f>
        <v>33509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-325</v>
      </c>
      <c r="K14" s="159">
        <f t="shared" si="0"/>
        <v>0</v>
      </c>
      <c r="L14" s="619">
        <f aca="true" t="shared" si="1" ref="L14:L34">SUM(C14:K14)</f>
        <v>-325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-325</v>
      </c>
      <c r="K15" s="307"/>
      <c r="L15" s="553">
        <f t="shared" si="1"/>
        <v>-325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842</v>
      </c>
      <c r="J17" s="622">
        <f t="shared" si="2"/>
        <v>-7271</v>
      </c>
      <c r="K17" s="622">
        <f t="shared" si="2"/>
        <v>0</v>
      </c>
      <c r="L17" s="553">
        <f t="shared" si="1"/>
        <v>33184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-3447</v>
      </c>
      <c r="K18" s="554"/>
      <c r="L18" s="553">
        <f t="shared" si="1"/>
        <v>-3447</v>
      </c>
      <c r="M18" s="607">
        <v>-1457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>
        <f>7426+85</f>
        <v>7511</v>
      </c>
      <c r="G30" s="307"/>
      <c r="H30" s="307"/>
      <c r="I30" s="307"/>
      <c r="J30" s="307">
        <f>-589+4</f>
        <v>-585</v>
      </c>
      <c r="K30" s="307"/>
      <c r="L30" s="553">
        <f t="shared" si="1"/>
        <v>6926</v>
      </c>
      <c r="M30" s="308">
        <v>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7726</v>
      </c>
      <c r="G31" s="622">
        <f t="shared" si="6"/>
        <v>0</v>
      </c>
      <c r="H31" s="622">
        <f t="shared" si="6"/>
        <v>1135</v>
      </c>
      <c r="I31" s="622">
        <f t="shared" si="6"/>
        <v>842</v>
      </c>
      <c r="J31" s="622">
        <f t="shared" si="6"/>
        <v>-11303</v>
      </c>
      <c r="K31" s="622">
        <f t="shared" si="6"/>
        <v>0</v>
      </c>
      <c r="L31" s="553">
        <f t="shared" si="1"/>
        <v>36663</v>
      </c>
      <c r="M31" s="623">
        <f t="shared" si="6"/>
        <v>-997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7726</v>
      </c>
      <c r="G34" s="556">
        <f t="shared" si="7"/>
        <v>0</v>
      </c>
      <c r="H34" s="556">
        <f t="shared" si="7"/>
        <v>1135</v>
      </c>
      <c r="I34" s="556">
        <f t="shared" si="7"/>
        <v>842</v>
      </c>
      <c r="J34" s="556">
        <f t="shared" si="7"/>
        <v>-11303</v>
      </c>
      <c r="K34" s="556">
        <f t="shared" si="7"/>
        <v>0</v>
      </c>
      <c r="L34" s="620">
        <f t="shared" si="1"/>
        <v>36663</v>
      </c>
      <c r="M34" s="557">
        <f>M31+M32+M33</f>
        <v>-997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43523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>
        <v>3766</v>
      </c>
      <c r="F11" s="319"/>
      <c r="G11" s="320">
        <f>D11+E11-F11</f>
        <v>3860</v>
      </c>
      <c r="H11" s="319"/>
      <c r="I11" s="319"/>
      <c r="J11" s="320">
        <f>G11+H11-I11</f>
        <v>3860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3860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>
        <v>1474</v>
      </c>
      <c r="F12" s="319"/>
      <c r="G12" s="320">
        <f aca="true" t="shared" si="2" ref="G12:G41">D12+E12-F12</f>
        <v>4918</v>
      </c>
      <c r="H12" s="319"/>
      <c r="I12" s="319"/>
      <c r="J12" s="320">
        <f aca="true" t="shared" si="3" ref="J12:J41">G12+H12-I12</f>
        <v>4918</v>
      </c>
      <c r="K12" s="319">
        <v>42</v>
      </c>
      <c r="L12" s="319">
        <v>176</v>
      </c>
      <c r="M12" s="319"/>
      <c r="N12" s="320">
        <f aca="true" t="shared" si="4" ref="N12:N41">K12+L12-M12</f>
        <v>218</v>
      </c>
      <c r="O12" s="319"/>
      <c r="P12" s="319"/>
      <c r="Q12" s="320">
        <f t="shared" si="0"/>
        <v>218</v>
      </c>
      <c r="R12" s="331">
        <f t="shared" si="1"/>
        <v>4700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224</v>
      </c>
      <c r="F13" s="319"/>
      <c r="G13" s="320">
        <f t="shared" si="2"/>
        <v>2788</v>
      </c>
      <c r="H13" s="319"/>
      <c r="I13" s="319"/>
      <c r="J13" s="320">
        <f t="shared" si="3"/>
        <v>2788</v>
      </c>
      <c r="K13" s="319">
        <v>1175</v>
      </c>
      <c r="L13" s="319">
        <v>371</v>
      </c>
      <c r="M13" s="319"/>
      <c r="N13" s="320">
        <f t="shared" si="4"/>
        <v>1546</v>
      </c>
      <c r="O13" s="319"/>
      <c r="P13" s="319"/>
      <c r="Q13" s="320">
        <f t="shared" si="0"/>
        <v>1546</v>
      </c>
      <c r="R13" s="331">
        <f t="shared" si="1"/>
        <v>1242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/>
      <c r="F14" s="319"/>
      <c r="G14" s="320">
        <f t="shared" si="2"/>
        <v>575</v>
      </c>
      <c r="H14" s="319"/>
      <c r="I14" s="319"/>
      <c r="J14" s="320">
        <f t="shared" si="3"/>
        <v>575</v>
      </c>
      <c r="K14" s="319">
        <v>210</v>
      </c>
      <c r="L14" s="319">
        <v>259</v>
      </c>
      <c r="M14" s="319"/>
      <c r="N14" s="320">
        <f t="shared" si="4"/>
        <v>469</v>
      </c>
      <c r="O14" s="319"/>
      <c r="P14" s="319"/>
      <c r="Q14" s="320">
        <f t="shared" si="0"/>
        <v>469</v>
      </c>
      <c r="R14" s="331">
        <f t="shared" si="1"/>
        <v>106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>
        <v>49</v>
      </c>
      <c r="G15" s="320">
        <f t="shared" si="2"/>
        <v>107</v>
      </c>
      <c r="H15" s="319"/>
      <c r="I15" s="319"/>
      <c r="J15" s="320">
        <f t="shared" si="3"/>
        <v>107</v>
      </c>
      <c r="K15" s="319">
        <v>60</v>
      </c>
      <c r="L15" s="319">
        <v>49</v>
      </c>
      <c r="M15" s="319">
        <v>49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47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>
        <v>12</v>
      </c>
      <c r="F17" s="319">
        <v>25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/>
      <c r="G18" s="320">
        <f t="shared" si="2"/>
        <v>22</v>
      </c>
      <c r="H18" s="319"/>
      <c r="I18" s="319"/>
      <c r="J18" s="320">
        <f t="shared" si="3"/>
        <v>22</v>
      </c>
      <c r="K18" s="319">
        <v>8</v>
      </c>
      <c r="L18" s="319">
        <v>4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10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5476</v>
      </c>
      <c r="F19" s="321">
        <f>SUM(F11:F18)</f>
        <v>74</v>
      </c>
      <c r="G19" s="320">
        <f t="shared" si="2"/>
        <v>12270</v>
      </c>
      <c r="H19" s="321">
        <f>SUM(H11:H18)</f>
        <v>0</v>
      </c>
      <c r="I19" s="321">
        <f>SUM(I11:I18)</f>
        <v>0</v>
      </c>
      <c r="J19" s="320">
        <f t="shared" si="3"/>
        <v>12270</v>
      </c>
      <c r="K19" s="321">
        <f>SUM(K11:K18)</f>
        <v>1495</v>
      </c>
      <c r="L19" s="321">
        <f>SUM(L11:L18)</f>
        <v>859</v>
      </c>
      <c r="M19" s="321">
        <f>SUM(M11:M18)</f>
        <v>49</v>
      </c>
      <c r="N19" s="320">
        <f t="shared" si="4"/>
        <v>2305</v>
      </c>
      <c r="O19" s="321">
        <f>SUM(O11:O18)</f>
        <v>0</v>
      </c>
      <c r="P19" s="321">
        <f>SUM(P11:P18)</f>
        <v>0</v>
      </c>
      <c r="Q19" s="320">
        <f t="shared" si="0"/>
        <v>2305</v>
      </c>
      <c r="R19" s="331">
        <f t="shared" si="1"/>
        <v>9965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v>780</v>
      </c>
      <c r="F23" s="319"/>
      <c r="G23" s="320">
        <f t="shared" si="2"/>
        <v>13764</v>
      </c>
      <c r="H23" s="319"/>
      <c r="I23" s="319"/>
      <c r="J23" s="320">
        <f t="shared" si="3"/>
        <v>13764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13732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45</v>
      </c>
      <c r="M24" s="319"/>
      <c r="N24" s="320">
        <f t="shared" si="4"/>
        <v>900</v>
      </c>
      <c r="O24" s="319"/>
      <c r="P24" s="319"/>
      <c r="Q24" s="320">
        <f t="shared" si="0"/>
        <v>900</v>
      </c>
      <c r="R24" s="331">
        <f t="shared" si="1"/>
        <v>22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>
        <v>7</v>
      </c>
      <c r="F26" s="319">
        <v>57</v>
      </c>
      <c r="G26" s="320">
        <f t="shared" si="2"/>
        <v>4183</v>
      </c>
      <c r="H26" s="319"/>
      <c r="I26" s="319"/>
      <c r="J26" s="320">
        <f t="shared" si="3"/>
        <v>4183</v>
      </c>
      <c r="K26" s="319">
        <v>90</v>
      </c>
      <c r="L26" s="319">
        <v>1</v>
      </c>
      <c r="M26" s="319"/>
      <c r="N26" s="320">
        <f t="shared" si="4"/>
        <v>91</v>
      </c>
      <c r="O26" s="319"/>
      <c r="P26" s="319"/>
      <c r="Q26" s="320">
        <f t="shared" si="0"/>
        <v>91</v>
      </c>
      <c r="R26" s="331">
        <f t="shared" si="1"/>
        <v>4092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787</v>
      </c>
      <c r="F27" s="323">
        <f t="shared" si="5"/>
        <v>57</v>
      </c>
      <c r="G27" s="324">
        <f t="shared" si="2"/>
        <v>18869</v>
      </c>
      <c r="H27" s="323">
        <f t="shared" si="5"/>
        <v>0</v>
      </c>
      <c r="I27" s="323">
        <f t="shared" si="5"/>
        <v>0</v>
      </c>
      <c r="J27" s="324">
        <f t="shared" si="3"/>
        <v>18869</v>
      </c>
      <c r="K27" s="323">
        <f t="shared" si="5"/>
        <v>977</v>
      </c>
      <c r="L27" s="323">
        <f t="shared" si="5"/>
        <v>46</v>
      </c>
      <c r="M27" s="323">
        <f t="shared" si="5"/>
        <v>0</v>
      </c>
      <c r="N27" s="324">
        <f t="shared" si="4"/>
        <v>1023</v>
      </c>
      <c r="O27" s="323">
        <f t="shared" si="5"/>
        <v>0</v>
      </c>
      <c r="P27" s="323">
        <f t="shared" si="5"/>
        <v>0</v>
      </c>
      <c r="Q27" s="324">
        <f t="shared" si="0"/>
        <v>1023</v>
      </c>
      <c r="R27" s="334">
        <f t="shared" si="1"/>
        <v>17846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>
        <v>9450</v>
      </c>
      <c r="F41" s="319"/>
      <c r="G41" s="320">
        <f t="shared" si="2"/>
        <v>10392</v>
      </c>
      <c r="H41" s="319"/>
      <c r="I41" s="319"/>
      <c r="J41" s="320">
        <f t="shared" si="3"/>
        <v>10392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10392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15713</v>
      </c>
      <c r="F42" s="340">
        <f aca="true" t="shared" si="11" ref="F42:R42">F19+F20+F21+F27+F40+F41</f>
        <v>131</v>
      </c>
      <c r="G42" s="340">
        <f t="shared" si="11"/>
        <v>41643</v>
      </c>
      <c r="H42" s="340">
        <f t="shared" si="11"/>
        <v>0</v>
      </c>
      <c r="I42" s="340">
        <f t="shared" si="11"/>
        <v>0</v>
      </c>
      <c r="J42" s="340">
        <f t="shared" si="11"/>
        <v>41643</v>
      </c>
      <c r="K42" s="340">
        <f t="shared" si="11"/>
        <v>2472</v>
      </c>
      <c r="L42" s="340">
        <f t="shared" si="11"/>
        <v>905</v>
      </c>
      <c r="M42" s="340">
        <f t="shared" si="11"/>
        <v>49</v>
      </c>
      <c r="N42" s="340">
        <f t="shared" si="11"/>
        <v>3328</v>
      </c>
      <c r="O42" s="340">
        <f t="shared" si="11"/>
        <v>0</v>
      </c>
      <c r="P42" s="340">
        <f t="shared" si="11"/>
        <v>0</v>
      </c>
      <c r="Q42" s="340">
        <f t="shared" si="11"/>
        <v>3328</v>
      </c>
      <c r="R42" s="341">
        <f t="shared" si="11"/>
        <v>38315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43523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F96" sqref="F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179</v>
      </c>
      <c r="D23" s="434"/>
      <c r="E23" s="433">
        <f t="shared" si="0"/>
        <v>179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884</v>
      </c>
      <c r="D26" s="353">
        <f>SUM(D27:D29)</f>
        <v>884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500</v>
      </c>
      <c r="D27" s="359">
        <v>500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384</v>
      </c>
      <c r="D28" s="359">
        <v>384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4085</v>
      </c>
      <c r="D30" s="359">
        <v>4085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66</v>
      </c>
      <c r="D31" s="359">
        <v>66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334</v>
      </c>
      <c r="D32" s="359">
        <v>334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129</v>
      </c>
      <c r="D35" s="353">
        <f>SUM(D36:D39)</f>
        <v>129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127</v>
      </c>
      <c r="D37" s="359">
        <v>127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8356</v>
      </c>
      <c r="D40" s="353">
        <f>SUM(D41:D44)</f>
        <v>8356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8356</v>
      </c>
      <c r="D44" s="359">
        <v>8356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13884</v>
      </c>
      <c r="D45" s="429">
        <f>D26+D30+D31+D33+D32+D34+D35+D40</f>
        <v>13884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14063</v>
      </c>
      <c r="D46" s="435">
        <f>D45+D23+D21+D11</f>
        <v>13884</v>
      </c>
      <c r="E46" s="436">
        <f>E45+E23+E21+E11</f>
        <v>179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8979</v>
      </c>
      <c r="D54" s="129">
        <f>SUM(D55:D57)</f>
        <v>0</v>
      </c>
      <c r="E54" s="127">
        <f>C54-D54</f>
        <v>8979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8979</v>
      </c>
      <c r="D55" s="188"/>
      <c r="E55" s="127">
        <f>C55-D55</f>
        <v>8979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725</v>
      </c>
      <c r="D58" s="129">
        <f>D59+D61</f>
        <v>447</v>
      </c>
      <c r="E58" s="127">
        <f t="shared" si="1"/>
        <v>278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278+447</f>
        <v>725</v>
      </c>
      <c r="D59" s="188">
        <v>447</v>
      </c>
      <c r="E59" s="127">
        <f t="shared" si="1"/>
        <v>278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305</v>
      </c>
      <c r="D64" s="188"/>
      <c r="E64" s="127">
        <f t="shared" si="1"/>
        <v>305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636</v>
      </c>
      <c r="D66" s="188">
        <v>363</v>
      </c>
      <c r="E66" s="127">
        <f t="shared" si="1"/>
        <v>273</v>
      </c>
      <c r="F66" s="187"/>
    </row>
    <row r="67" spans="1:6" ht="15.75">
      <c r="A67" s="361" t="s">
        <v>684</v>
      </c>
      <c r="B67" s="126" t="s">
        <v>685</v>
      </c>
      <c r="C67" s="188">
        <f>363+273</f>
        <v>636</v>
      </c>
      <c r="D67" s="188">
        <v>363</v>
      </c>
      <c r="E67" s="127">
        <f t="shared" si="1"/>
        <v>273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10645</v>
      </c>
      <c r="D68" s="426">
        <f>D54+D58+D63+D64+D65+D66</f>
        <v>810</v>
      </c>
      <c r="E68" s="427">
        <f t="shared" si="1"/>
        <v>9835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7132</v>
      </c>
      <c r="D73" s="128">
        <f>SUM(D74:D76)</f>
        <v>7132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278</v>
      </c>
      <c r="D74" s="188">
        <f>271+7</f>
        <v>278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6854</v>
      </c>
      <c r="D76" s="188">
        <f>6774+80</f>
        <v>6854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5472</v>
      </c>
      <c r="D87" s="125">
        <f>SUM(D88:D92)+D96</f>
        <v>5472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375</v>
      </c>
      <c r="D88" s="188">
        <v>375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2888</v>
      </c>
      <c r="D89" s="188">
        <v>2888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57</v>
      </c>
      <c r="D90" s="188">
        <v>57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909</v>
      </c>
      <c r="D91" s="188">
        <v>909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622</v>
      </c>
      <c r="D92" s="129">
        <f>SUM(D93:D95)</f>
        <v>622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612</v>
      </c>
      <c r="D94" s="188">
        <v>612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621</v>
      </c>
      <c r="D96" s="188">
        <v>621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613</v>
      </c>
      <c r="D97" s="188">
        <v>613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13217</v>
      </c>
      <c r="D98" s="424">
        <f>D87+D82+D77+D73+D97</f>
        <v>13217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24200</v>
      </c>
      <c r="D99" s="418">
        <f>D98+D70+D68</f>
        <v>14027</v>
      </c>
      <c r="E99" s="418">
        <f>E98+E70+E68</f>
        <v>10173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43523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6" sqref="F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43523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60920</v>
      </c>
      <c r="D6" s="643">
        <f aca="true" t="shared" si="0" ref="D6:D15">C6-E6</f>
        <v>0</v>
      </c>
      <c r="E6" s="642">
        <f>'1-Баланс'!G95</f>
        <v>60920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36988</v>
      </c>
      <c r="D7" s="643">
        <f t="shared" si="0"/>
        <v>32206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-3447</v>
      </c>
      <c r="D8" s="643">
        <f t="shared" si="0"/>
        <v>0</v>
      </c>
      <c r="E8" s="642">
        <f>ABS('2-Отчет за доходите'!C44)-ABS('2-Отчет за доходите'!G44)</f>
        <v>-3447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627</v>
      </c>
      <c r="D10" s="643">
        <f t="shared" si="0"/>
        <v>0</v>
      </c>
      <c r="E10" s="642">
        <f>'3-Отчет за паричния поток'!C46</f>
        <v>627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36988</v>
      </c>
      <c r="D11" s="643">
        <f t="shared" si="0"/>
        <v>325</v>
      </c>
      <c r="E11" s="642">
        <f>'4-Отчет за собствения капитал'!L34</f>
        <v>36663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2019-02-27T11:09:34Z</cp:lastPrinted>
  <dcterms:created xsi:type="dcterms:W3CDTF">2006-09-16T00:00:00Z</dcterms:created>
  <dcterms:modified xsi:type="dcterms:W3CDTF">2019-02-27T12:18:11Z</dcterms:modified>
  <cp:category/>
  <cp:version/>
  <cp:contentType/>
  <cp:contentStatus/>
</cp:coreProperties>
</file>