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9110" windowHeight="12495" tabRatio="6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<sst xmlns="http://schemas.openxmlformats.org/spreadsheetml/2006/main" count="4170" uniqueCount="973">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</sst>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43158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43158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-0.047889872681445095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-0.021874538745387456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-0.032867598137059216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-0.01302880050638253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0.9785450735662552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2.176501442433779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2.1168371361132965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0.8517571466037241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0.12168895882507212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0.6815398845967493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0.2720575306818581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0.1771521570151574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0.6655350553505536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0.3964025741111932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897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0.02647970479704797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0.08234801228935854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12.74448841153194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3402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1390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365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96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5403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12946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4135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17148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23678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782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3699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120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342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14289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19295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4045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4045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87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11135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1820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1856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866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33196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56874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8638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34818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-4984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-6151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-741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-5725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33875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454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5871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204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364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520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6959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7293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661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310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11442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7352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2287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847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380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1986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14399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788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65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15252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56874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1279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10158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872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7090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1180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322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130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20901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897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102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25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28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1052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21953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21953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328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328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22281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15291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182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15473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5821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63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5898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21482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471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21482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471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799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58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741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22281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14262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-13074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-8413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-2042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-36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-9318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-802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-1186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-4940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8859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-7549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-5614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20644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9259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-12508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-322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-824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58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16307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1375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481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1856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1856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3188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3188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1594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5790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5790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19040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8638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8638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8638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8638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1238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1238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-6151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-6151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-741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-6892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-6892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13982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13982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-741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20634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33875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33875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-58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468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454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454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2461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411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293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3213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12193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808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4031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17032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21299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94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3444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104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164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120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13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25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3964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753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9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170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932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4200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4200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9096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12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12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66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66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78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2565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575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156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13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318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7165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12946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817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4135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17898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4200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4204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30317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45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45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45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113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113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113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2565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575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156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13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318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7165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12946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817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4135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17898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4132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4136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30249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661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52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200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961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692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692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1653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42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514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158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24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75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813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58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58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871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12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12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42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1175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210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275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1762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750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750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2512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42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1175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210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275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1762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750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750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2512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3402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1390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365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96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13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43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5403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12946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67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4135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17148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4132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4136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27737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782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384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348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3699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120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342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14289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14289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19295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19368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782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384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348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3699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120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342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14289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14289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19295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19295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5871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5871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204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204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364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830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830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7269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7352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207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7145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661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661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4090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2287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847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510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282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380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1986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14089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21692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310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310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310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7352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207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7145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661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661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4090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2287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847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282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380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1986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14089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14399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5871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5871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204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204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364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520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520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6959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7293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55" sqref="G5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/>
      <c r="E12" s="84" t="s">
        <v>25</v>
      </c>
      <c r="F12" s="87" t="s">
        <v>26</v>
      </c>
      <c r="G12" s="188">
        <v>4782</v>
      </c>
      <c r="H12" s="188">
        <v>3188</v>
      </c>
    </row>
    <row r="13" spans="1:8" ht="15.75">
      <c r="A13" s="84" t="s">
        <v>27</v>
      </c>
      <c r="B13" s="86" t="s">
        <v>28</v>
      </c>
      <c r="C13" s="188">
        <v>3402</v>
      </c>
      <c r="D13" s="188"/>
      <c r="E13" s="84" t="s">
        <v>821</v>
      </c>
      <c r="F13" s="87" t="s">
        <v>29</v>
      </c>
      <c r="G13" s="188">
        <v>4782</v>
      </c>
      <c r="H13" s="188">
        <v>3188</v>
      </c>
    </row>
    <row r="14" spans="1:8" ht="15.75">
      <c r="A14" s="84" t="s">
        <v>30</v>
      </c>
      <c r="B14" s="86" t="s">
        <v>31</v>
      </c>
      <c r="C14" s="188">
        <v>1390</v>
      </c>
      <c r="D14" s="188">
        <v>1800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365</v>
      </c>
      <c r="D15" s="188">
        <v>359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96</v>
      </c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</v>
      </c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3188</v>
      </c>
    </row>
    <row r="19" spans="1:8" ht="15.75">
      <c r="A19" s="84" t="s">
        <v>49</v>
      </c>
      <c r="B19" s="86" t="s">
        <v>50</v>
      </c>
      <c r="C19" s="188">
        <v>43</v>
      </c>
      <c r="D19" s="188">
        <v>93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5403</v>
      </c>
      <c r="D20" s="567">
        <f>SUM(D12:D19)</f>
        <v>2252</v>
      </c>
      <c r="E20" s="84" t="s">
        <v>54</v>
      </c>
      <c r="F20" s="87" t="s">
        <v>55</v>
      </c>
      <c r="G20" s="188">
        <v>24830</v>
      </c>
      <c r="H20" s="188">
        <v>5790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8638</v>
      </c>
      <c r="H21" s="188">
        <v>8638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1350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12946</v>
      </c>
      <c r="D24" s="188">
        <v>12193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67</v>
      </c>
      <c r="D25" s="188">
        <v>116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34818</v>
      </c>
      <c r="H26" s="567">
        <f>H20+H21+H22</f>
        <v>15707</v>
      </c>
      <c r="M26" s="92"/>
    </row>
    <row r="27" spans="1:8" ht="15.75">
      <c r="A27" s="84" t="s">
        <v>79</v>
      </c>
      <c r="B27" s="86" t="s">
        <v>80</v>
      </c>
      <c r="C27" s="188">
        <v>4135</v>
      </c>
      <c r="D27" s="188">
        <v>4031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17148</v>
      </c>
      <c r="D28" s="567">
        <f>SUM(D24:D27)</f>
        <v>16340</v>
      </c>
      <c r="E28" s="193" t="s">
        <v>84</v>
      </c>
      <c r="F28" s="87" t="s">
        <v>85</v>
      </c>
      <c r="G28" s="564">
        <f>SUM(G29:G31)</f>
        <v>-4984</v>
      </c>
      <c r="H28" s="565">
        <f>SUM(H29:H31)</f>
        <v>-466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7">
        <v>1238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-6151</v>
      </c>
      <c r="H30" s="188">
        <v>-1704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-741</v>
      </c>
      <c r="H33" s="188">
        <v>-4447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-5725</v>
      </c>
      <c r="H34" s="567">
        <f>H28+H32+H33</f>
        <v>-4913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33875</v>
      </c>
      <c r="H37" s="569">
        <f>H26+H18+H34</f>
        <v>13982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454</v>
      </c>
      <c r="H40" s="552">
        <v>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5871</v>
      </c>
      <c r="H44" s="188">
        <v>4999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204</v>
      </c>
      <c r="H45" s="188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364</v>
      </c>
      <c r="H47" s="188">
        <v>223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520</v>
      </c>
      <c r="H49" s="188">
        <v>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6959</v>
      </c>
      <c r="H50" s="565">
        <f>SUM(H44:H49)</f>
        <v>5996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334</v>
      </c>
      <c r="H54" s="188">
        <v>6</v>
      </c>
    </row>
    <row r="55" spans="1:8" ht="15.75">
      <c r="A55" s="94" t="s">
        <v>166</v>
      </c>
      <c r="B55" s="90" t="s">
        <v>167</v>
      </c>
      <c r="C55" s="465">
        <v>73</v>
      </c>
      <c r="D55" s="465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23678</v>
      </c>
      <c r="D56" s="571">
        <f>D20+D21+D22+D28+D33+D46+D52+D54+D55</f>
        <v>19719</v>
      </c>
      <c r="E56" s="94" t="s">
        <v>825</v>
      </c>
      <c r="F56" s="93" t="s">
        <v>172</v>
      </c>
      <c r="G56" s="568">
        <f>G50+G52+G53+G54+G55</f>
        <v>7293</v>
      </c>
      <c r="H56" s="569">
        <f>H50+H52+H53+H54+H55</f>
        <v>6002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15</v>
      </c>
      <c r="D59" s="188">
        <v>14</v>
      </c>
      <c r="E59" s="192" t="s">
        <v>180</v>
      </c>
      <c r="F59" s="473" t="s">
        <v>181</v>
      </c>
      <c r="G59" s="188">
        <v>661</v>
      </c>
      <c r="H59" s="188">
        <v>880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310</v>
      </c>
      <c r="H60" s="188">
        <v>243</v>
      </c>
      <c r="M60" s="92"/>
    </row>
    <row r="61" spans="1:8" ht="15.75">
      <c r="A61" s="84" t="s">
        <v>182</v>
      </c>
      <c r="B61" s="86" t="s">
        <v>183</v>
      </c>
      <c r="C61" s="188">
        <v>29</v>
      </c>
      <c r="D61" s="187"/>
      <c r="E61" s="191" t="s">
        <v>188</v>
      </c>
      <c r="F61" s="87" t="s">
        <v>189</v>
      </c>
      <c r="G61" s="564">
        <f>SUM(G62:G68)</f>
        <v>11442</v>
      </c>
      <c r="H61" s="565">
        <f>SUM(H62:H68)</f>
        <v>17586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7352</v>
      </c>
      <c r="H62" s="188">
        <v>10906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>
        <v>378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2287</v>
      </c>
      <c r="H64" s="188">
        <v>4102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</v>
      </c>
      <c r="D65" s="567">
        <f>SUM(D59:D64)</f>
        <v>14</v>
      </c>
      <c r="E65" s="84" t="s">
        <v>201</v>
      </c>
      <c r="F65" s="87" t="s">
        <v>202</v>
      </c>
      <c r="G65" s="188">
        <v>66</v>
      </c>
      <c r="H65" s="188">
        <v>74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847</v>
      </c>
      <c r="H66" s="188">
        <v>615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380</v>
      </c>
      <c r="H67" s="188">
        <v>908</v>
      </c>
    </row>
    <row r="68" spans="1:8" ht="15.75">
      <c r="A68" s="84" t="s">
        <v>206</v>
      </c>
      <c r="B68" s="86" t="s">
        <v>207</v>
      </c>
      <c r="C68" s="188">
        <v>782</v>
      </c>
      <c r="D68" s="188">
        <v>9073</v>
      </c>
      <c r="E68" s="84" t="s">
        <v>212</v>
      </c>
      <c r="F68" s="87" t="s">
        <v>213</v>
      </c>
      <c r="G68" s="188">
        <v>510</v>
      </c>
      <c r="H68" s="188">
        <v>603</v>
      </c>
    </row>
    <row r="69" spans="1:8" ht="15.75">
      <c r="A69" s="84" t="s">
        <v>210</v>
      </c>
      <c r="B69" s="86" t="s">
        <v>211</v>
      </c>
      <c r="C69" s="188">
        <v>3699</v>
      </c>
      <c r="D69" s="188">
        <v>2033</v>
      </c>
      <c r="E69" s="192" t="s">
        <v>79</v>
      </c>
      <c r="F69" s="87" t="s">
        <v>216</v>
      </c>
      <c r="G69" s="188">
        <v>1986</v>
      </c>
      <c r="H69" s="188">
        <f>254+243</f>
        <v>497</v>
      </c>
    </row>
    <row r="70" spans="1:8" ht="15.75">
      <c r="A70" s="84" t="s">
        <v>214</v>
      </c>
      <c r="B70" s="86" t="s">
        <v>215</v>
      </c>
      <c r="C70" s="188">
        <v>120</v>
      </c>
      <c r="D70" s="188">
        <v>189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342</v>
      </c>
      <c r="D71" s="188">
        <v>131</v>
      </c>
      <c r="E71" s="461" t="s">
        <v>47</v>
      </c>
      <c r="F71" s="89" t="s">
        <v>223</v>
      </c>
      <c r="G71" s="566">
        <f>G59+G60+G61+G69+G70</f>
        <v>14399</v>
      </c>
      <c r="H71" s="567">
        <f>H59+H60+H61+H69+H70</f>
        <v>19206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35</v>
      </c>
      <c r="D73" s="188">
        <v>39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14289</v>
      </c>
      <c r="D75" s="188">
        <v>52</v>
      </c>
      <c r="E75" s="472" t="s">
        <v>160</v>
      </c>
      <c r="F75" s="89" t="s">
        <v>233</v>
      </c>
      <c r="G75" s="465">
        <v>788</v>
      </c>
      <c r="H75" s="466">
        <v>243</v>
      </c>
    </row>
    <row r="76" spans="1:8" ht="15.75">
      <c r="A76" s="469" t="s">
        <v>77</v>
      </c>
      <c r="B76" s="90" t="s">
        <v>232</v>
      </c>
      <c r="C76" s="566">
        <f>SUM(C68:C75)</f>
        <v>19295</v>
      </c>
      <c r="D76" s="567">
        <f>SUM(D68:D75)</f>
        <v>11545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65</v>
      </c>
      <c r="H77" s="466">
        <v>55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4045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15252</v>
      </c>
      <c r="H79" s="569">
        <f>H71+H73+H75+H77</f>
        <v>19504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4045</v>
      </c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87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11135</v>
      </c>
      <c r="D85" s="567">
        <f>D84+D83+D79</f>
        <v>7003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36</v>
      </c>
      <c r="D88" s="188">
        <v>253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1820</v>
      </c>
      <c r="D89" s="188">
        <v>228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1856</v>
      </c>
      <c r="D92" s="567">
        <f>SUM(D88:D91)</f>
        <v>481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866</v>
      </c>
      <c r="D93" s="465">
        <v>770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33196</v>
      </c>
      <c r="D94" s="571">
        <f>D65+D76+D85+D92+D93</f>
        <v>19813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56874</v>
      </c>
      <c r="D95" s="573">
        <f>D94+D56</f>
        <v>39532</v>
      </c>
      <c r="E95" s="220" t="s">
        <v>916</v>
      </c>
      <c r="F95" s="476" t="s">
        <v>268</v>
      </c>
      <c r="G95" s="572">
        <f>G37+G40+G56+G79</f>
        <v>56874</v>
      </c>
      <c r="H95" s="573">
        <f>H37+H40+H56+H79</f>
        <v>39532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43158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1279</v>
      </c>
      <c r="D12" s="308">
        <v>534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10158</v>
      </c>
      <c r="D13" s="308">
        <v>6264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872</v>
      </c>
      <c r="D14" s="308">
        <v>620</v>
      </c>
      <c r="E14" s="236" t="s">
        <v>285</v>
      </c>
      <c r="F14" s="231" t="s">
        <v>286</v>
      </c>
      <c r="G14" s="307">
        <v>15291</v>
      </c>
      <c r="H14" s="308">
        <v>7720</v>
      </c>
    </row>
    <row r="15" spans="1:8" ht="15.75">
      <c r="A15" s="185" t="s">
        <v>287</v>
      </c>
      <c r="B15" s="181" t="s">
        <v>288</v>
      </c>
      <c r="C15" s="307">
        <v>7090</v>
      </c>
      <c r="D15" s="308">
        <v>3711</v>
      </c>
      <c r="E15" s="236" t="s">
        <v>79</v>
      </c>
      <c r="F15" s="231" t="s">
        <v>289</v>
      </c>
      <c r="G15" s="307">
        <v>182</v>
      </c>
      <c r="H15" s="308">
        <v>77</v>
      </c>
    </row>
    <row r="16" spans="1:8" ht="15.75">
      <c r="A16" s="185" t="s">
        <v>290</v>
      </c>
      <c r="B16" s="181" t="s">
        <v>291</v>
      </c>
      <c r="C16" s="307">
        <v>1180</v>
      </c>
      <c r="D16" s="308">
        <v>597</v>
      </c>
      <c r="E16" s="227" t="s">
        <v>52</v>
      </c>
      <c r="F16" s="255" t="s">
        <v>292</v>
      </c>
      <c r="G16" s="597">
        <f>SUM(G12:G15)</f>
        <v>15473</v>
      </c>
      <c r="H16" s="598">
        <f>SUM(H12:H15)</f>
        <v>7797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111</v>
      </c>
      <c r="H18" s="609">
        <v>41</v>
      </c>
    </row>
    <row r="19" spans="1:8" ht="15.75">
      <c r="A19" s="185" t="s">
        <v>299</v>
      </c>
      <c r="B19" s="181" t="s">
        <v>300</v>
      </c>
      <c r="C19" s="307">
        <v>322</v>
      </c>
      <c r="D19" s="308">
        <v>173</v>
      </c>
      <c r="E19" s="185" t="s">
        <v>301</v>
      </c>
      <c r="F19" s="228" t="s">
        <v>302</v>
      </c>
      <c r="G19" s="307">
        <v>14</v>
      </c>
      <c r="H19" s="308">
        <v>35</v>
      </c>
    </row>
    <row r="20" spans="1:8" ht="15.75">
      <c r="A20" s="226" t="s">
        <v>303</v>
      </c>
      <c r="B20" s="181" t="s">
        <v>304</v>
      </c>
      <c r="C20" s="307">
        <v>130</v>
      </c>
      <c r="D20" s="308">
        <v>58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20901</v>
      </c>
      <c r="D22" s="598">
        <f>SUM(D12:D18)+D19</f>
        <v>11899</v>
      </c>
      <c r="E22" s="185" t="s">
        <v>309</v>
      </c>
      <c r="F22" s="228" t="s">
        <v>310</v>
      </c>
      <c r="G22" s="307">
        <v>14</v>
      </c>
      <c r="H22" s="308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5821</v>
      </c>
      <c r="H24" s="308"/>
    </row>
    <row r="25" spans="1:8" ht="31.5">
      <c r="A25" s="185" t="s">
        <v>316</v>
      </c>
      <c r="B25" s="228" t="s">
        <v>317</v>
      </c>
      <c r="C25" s="307">
        <v>897</v>
      </c>
      <c r="D25" s="308">
        <v>332</v>
      </c>
      <c r="E25" s="185" t="s">
        <v>318</v>
      </c>
      <c r="F25" s="228" t="s">
        <v>319</v>
      </c>
      <c r="G25" s="307">
        <v>63</v>
      </c>
      <c r="H25" s="308">
        <v>7</v>
      </c>
    </row>
    <row r="26" spans="1:8" ht="31.5">
      <c r="A26" s="185" t="s">
        <v>320</v>
      </c>
      <c r="B26" s="228" t="s">
        <v>321</v>
      </c>
      <c r="C26" s="307">
        <v>102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25</v>
      </c>
      <c r="D27" s="308">
        <v>34</v>
      </c>
      <c r="E27" s="227" t="s">
        <v>104</v>
      </c>
      <c r="F27" s="229" t="s">
        <v>326</v>
      </c>
      <c r="G27" s="597">
        <f>SUM(G22:G26)</f>
        <v>5898</v>
      </c>
      <c r="H27" s="598">
        <f>SUM(H22:H26)</f>
        <v>8</v>
      </c>
    </row>
    <row r="28" spans="1:8" ht="15.75">
      <c r="A28" s="185" t="s">
        <v>79</v>
      </c>
      <c r="B28" s="228" t="s">
        <v>327</v>
      </c>
      <c r="C28" s="307">
        <v>28</v>
      </c>
      <c r="D28" s="308">
        <v>16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1052</v>
      </c>
      <c r="D29" s="598">
        <f>SUM(D25:D28)</f>
        <v>382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21953</v>
      </c>
      <c r="D31" s="604">
        <f>D29+D22</f>
        <v>12281</v>
      </c>
      <c r="E31" s="242" t="s">
        <v>800</v>
      </c>
      <c r="F31" s="257" t="s">
        <v>331</v>
      </c>
      <c r="G31" s="244">
        <f>G16+G18+G27</f>
        <v>21482</v>
      </c>
      <c r="H31" s="245">
        <f>H16+H18+H27</f>
        <v>7846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471</v>
      </c>
      <c r="H33" s="598">
        <f>IF((D31-H31)&gt;0,D31-H31,0)</f>
        <v>4435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21953</v>
      </c>
      <c r="D36" s="606">
        <f>D31-D34+D35</f>
        <v>12281</v>
      </c>
      <c r="E36" s="253" t="s">
        <v>346</v>
      </c>
      <c r="F36" s="247" t="s">
        <v>347</v>
      </c>
      <c r="G36" s="258">
        <f>G35-G34+G31</f>
        <v>21482</v>
      </c>
      <c r="H36" s="259">
        <f>H35-H34+H31</f>
        <v>7846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471</v>
      </c>
      <c r="H37" s="245">
        <f>IF((D36-H36)&gt;0,D36-H36,0)</f>
        <v>4435</v>
      </c>
    </row>
    <row r="38" spans="1:8" ht="15.75">
      <c r="A38" s="225" t="s">
        <v>352</v>
      </c>
      <c r="B38" s="229" t="s">
        <v>353</v>
      </c>
      <c r="C38" s="597">
        <f>C39+C40+C41</f>
        <v>328</v>
      </c>
      <c r="D38" s="598">
        <f>D39+D40+D41</f>
        <v>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34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328</v>
      </c>
      <c r="D40" s="307">
        <v>-27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799</v>
      </c>
      <c r="H42" s="235">
        <f>IF(H37&gt;0,IF(D38+H37&lt;0,0,D38+H37),IF(D37-D38&lt;0,D38-D37,0))</f>
        <v>4442</v>
      </c>
    </row>
    <row r="43" spans="1:8" ht="15.75">
      <c r="A43" s="224" t="s">
        <v>364</v>
      </c>
      <c r="B43" s="177" t="s">
        <v>365</v>
      </c>
      <c r="C43" s="307"/>
      <c r="D43" s="308">
        <v>5</v>
      </c>
      <c r="E43" s="224" t="s">
        <v>364</v>
      </c>
      <c r="F43" s="186" t="s">
        <v>366</v>
      </c>
      <c r="G43" s="554">
        <v>58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741</v>
      </c>
      <c r="H44" s="259">
        <f>IF(D42=0,IF(H42-H43&gt;0,H42-H43+D43,0),IF(D42-D43&lt;0,D43-D42+H43,0))</f>
        <v>4447</v>
      </c>
    </row>
    <row r="45" spans="1:8" ht="16.5" thickBot="1">
      <c r="A45" s="261" t="s">
        <v>371</v>
      </c>
      <c r="B45" s="262" t="s">
        <v>372</v>
      </c>
      <c r="C45" s="599">
        <f>C36+C38+C42</f>
        <v>22281</v>
      </c>
      <c r="D45" s="600">
        <f>D36+D38+D42</f>
        <v>12288</v>
      </c>
      <c r="E45" s="261" t="s">
        <v>373</v>
      </c>
      <c r="F45" s="263" t="s">
        <v>374</v>
      </c>
      <c r="G45" s="599">
        <f>G42+G36</f>
        <v>22281</v>
      </c>
      <c r="H45" s="600">
        <f>H42+H36</f>
        <v>12288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43158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6">
      <selection activeCell="C47" sqref="C47: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14262</v>
      </c>
      <c r="D11" s="187">
        <v>7673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-13074</v>
      </c>
      <c r="D12" s="187">
        <v>-6721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-8413</v>
      </c>
      <c r="D14" s="187">
        <v>-3642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-2042</v>
      </c>
      <c r="D15" s="187">
        <v>-1058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-36</v>
      </c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7">
        <v>-46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-9318</v>
      </c>
      <c r="D21" s="628">
        <f>SUM(D11:D20)</f>
        <v>-3796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-802</v>
      </c>
      <c r="D23" s="187">
        <v>-685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-1186</v>
      </c>
      <c r="D25" s="187">
        <v>-21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-4940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8859</v>
      </c>
      <c r="D29" s="187">
        <v>1103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-7549</v>
      </c>
      <c r="D32" s="187">
        <v>272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-5614</v>
      </c>
      <c r="D33" s="628">
        <f>SUM(D23:D32)</f>
        <v>669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20644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9259</v>
      </c>
      <c r="D37" s="187">
        <v>3099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-12508</v>
      </c>
      <c r="D38" s="187">
        <v>-123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-322</v>
      </c>
      <c r="D39" s="187">
        <v>-309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-824</v>
      </c>
      <c r="D40" s="187">
        <v>-39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58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16307</v>
      </c>
      <c r="D43" s="630">
        <f>SUM(D35:D42)</f>
        <v>2628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1375</v>
      </c>
      <c r="D44" s="298">
        <f>D43+D33+D21</f>
        <v>-499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481</v>
      </c>
      <c r="D45" s="300">
        <v>980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1856</v>
      </c>
      <c r="D46" s="302">
        <f>D45+D44</f>
        <v>481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1856</v>
      </c>
      <c r="D47" s="289">
        <v>481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43158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3188</v>
      </c>
      <c r="D13" s="553">
        <f>'1-Баланс'!H20</f>
        <v>5790</v>
      </c>
      <c r="E13" s="553">
        <f>'1-Баланс'!H21</f>
        <v>8638</v>
      </c>
      <c r="F13" s="553">
        <f>'1-Баланс'!H23</f>
        <v>144</v>
      </c>
      <c r="G13" s="553">
        <f>'1-Баланс'!H24</f>
        <v>0</v>
      </c>
      <c r="H13" s="554">
        <v>1135</v>
      </c>
      <c r="I13" s="553">
        <f>'1-Баланс'!H29+'1-Баланс'!H32</f>
        <v>1238</v>
      </c>
      <c r="J13" s="553">
        <f>'1-Баланс'!H30+'1-Баланс'!H33</f>
        <v>-6151</v>
      </c>
      <c r="K13" s="554"/>
      <c r="L13" s="553">
        <f>SUM(C13:K13)</f>
        <v>13982</v>
      </c>
      <c r="M13" s="555">
        <f>'1-Баланс'!H40</f>
        <v>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3188</v>
      </c>
      <c r="D17" s="622">
        <f aca="true" t="shared" si="2" ref="D17:M17">D13+D14</f>
        <v>5790</v>
      </c>
      <c r="E17" s="622">
        <f t="shared" si="2"/>
        <v>8638</v>
      </c>
      <c r="F17" s="622">
        <f t="shared" si="2"/>
        <v>144</v>
      </c>
      <c r="G17" s="622">
        <f t="shared" si="2"/>
        <v>0</v>
      </c>
      <c r="H17" s="622">
        <f t="shared" si="2"/>
        <v>1135</v>
      </c>
      <c r="I17" s="622">
        <f t="shared" si="2"/>
        <v>1238</v>
      </c>
      <c r="J17" s="622">
        <f t="shared" si="2"/>
        <v>-6151</v>
      </c>
      <c r="K17" s="622">
        <f t="shared" si="2"/>
        <v>0</v>
      </c>
      <c r="L17" s="553">
        <f t="shared" si="1"/>
        <v>13982</v>
      </c>
      <c r="M17" s="623">
        <f t="shared" si="2"/>
        <v>44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-741</v>
      </c>
      <c r="K18" s="554"/>
      <c r="L18" s="553">
        <f t="shared" si="1"/>
        <v>-741</v>
      </c>
      <c r="M18" s="607">
        <v>-58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1594</v>
      </c>
      <c r="D30" s="307">
        <v>19040</v>
      </c>
      <c r="E30" s="307"/>
      <c r="F30" s="307"/>
      <c r="G30" s="307"/>
      <c r="H30" s="307"/>
      <c r="I30" s="307"/>
      <c r="J30" s="307"/>
      <c r="K30" s="307"/>
      <c r="L30" s="553">
        <f t="shared" si="1"/>
        <v>20634</v>
      </c>
      <c r="M30" s="308">
        <v>468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8638</v>
      </c>
      <c r="F31" s="622">
        <f t="shared" si="6"/>
        <v>215</v>
      </c>
      <c r="G31" s="622">
        <f t="shared" si="6"/>
        <v>0</v>
      </c>
      <c r="H31" s="622">
        <f t="shared" si="6"/>
        <v>1135</v>
      </c>
      <c r="I31" s="622">
        <f t="shared" si="6"/>
        <v>1167</v>
      </c>
      <c r="J31" s="622">
        <f t="shared" si="6"/>
        <v>-6892</v>
      </c>
      <c r="K31" s="622">
        <f t="shared" si="6"/>
        <v>0</v>
      </c>
      <c r="L31" s="553">
        <f t="shared" si="1"/>
        <v>33875</v>
      </c>
      <c r="M31" s="623">
        <f t="shared" si="6"/>
        <v>454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8638</v>
      </c>
      <c r="F34" s="556">
        <f t="shared" si="7"/>
        <v>215</v>
      </c>
      <c r="G34" s="556">
        <f t="shared" si="7"/>
        <v>0</v>
      </c>
      <c r="H34" s="556">
        <f t="shared" si="7"/>
        <v>1135</v>
      </c>
      <c r="I34" s="556">
        <f t="shared" si="7"/>
        <v>1167</v>
      </c>
      <c r="J34" s="556">
        <f t="shared" si="7"/>
        <v>-6892</v>
      </c>
      <c r="K34" s="556">
        <f t="shared" si="7"/>
        <v>0</v>
      </c>
      <c r="L34" s="620">
        <f t="shared" si="1"/>
        <v>33875</v>
      </c>
      <c r="M34" s="557">
        <f>M31+M32+M33</f>
        <v>454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43158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G7">
      <selection activeCell="Z39" sqref="Z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>
        <v>94</v>
      </c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3444</v>
      </c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/>
      <c r="L12" s="319">
        <v>42</v>
      </c>
      <c r="M12" s="319"/>
      <c r="N12" s="320">
        <f aca="true" t="shared" si="4" ref="N12:N41">K12+L12-M12</f>
        <v>42</v>
      </c>
      <c r="O12" s="319"/>
      <c r="P12" s="319"/>
      <c r="Q12" s="320">
        <f t="shared" si="0"/>
        <v>42</v>
      </c>
      <c r="R12" s="331">
        <f t="shared" si="1"/>
        <v>3402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2461</v>
      </c>
      <c r="E13" s="319">
        <f>101+3</f>
        <v>104</v>
      </c>
      <c r="F13" s="319"/>
      <c r="G13" s="320">
        <f t="shared" si="2"/>
        <v>2565</v>
      </c>
      <c r="H13" s="319"/>
      <c r="I13" s="319"/>
      <c r="J13" s="320">
        <f t="shared" si="3"/>
        <v>2565</v>
      </c>
      <c r="K13" s="319">
        <v>661</v>
      </c>
      <c r="L13" s="319">
        <v>514</v>
      </c>
      <c r="M13" s="319"/>
      <c r="N13" s="320">
        <f t="shared" si="4"/>
        <v>1175</v>
      </c>
      <c r="O13" s="319"/>
      <c r="P13" s="319"/>
      <c r="Q13" s="320">
        <f t="shared" si="0"/>
        <v>1175</v>
      </c>
      <c r="R13" s="331">
        <f t="shared" si="1"/>
        <v>1390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411</v>
      </c>
      <c r="E14" s="319">
        <v>164</v>
      </c>
      <c r="F14" s="319"/>
      <c r="G14" s="320">
        <f t="shared" si="2"/>
        <v>575</v>
      </c>
      <c r="H14" s="319"/>
      <c r="I14" s="319"/>
      <c r="J14" s="320">
        <f t="shared" si="3"/>
        <v>575</v>
      </c>
      <c r="K14" s="319">
        <v>52</v>
      </c>
      <c r="L14" s="319">
        <v>158</v>
      </c>
      <c r="M14" s="319"/>
      <c r="N14" s="320">
        <f t="shared" si="4"/>
        <v>210</v>
      </c>
      <c r="O14" s="319"/>
      <c r="P14" s="319"/>
      <c r="Q14" s="320">
        <f t="shared" si="0"/>
        <v>210</v>
      </c>
      <c r="R14" s="331">
        <f t="shared" si="1"/>
        <v>365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>
        <v>120</v>
      </c>
      <c r="F15" s="319">
        <v>12</v>
      </c>
      <c r="G15" s="320">
        <f t="shared" si="2"/>
        <v>156</v>
      </c>
      <c r="H15" s="319"/>
      <c r="I15" s="319"/>
      <c r="J15" s="320">
        <f t="shared" si="3"/>
        <v>156</v>
      </c>
      <c r="K15" s="319">
        <v>48</v>
      </c>
      <c r="L15" s="319">
        <v>24</v>
      </c>
      <c r="M15" s="319">
        <v>12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96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13</v>
      </c>
      <c r="F17" s="319"/>
      <c r="G17" s="320">
        <f t="shared" si="2"/>
        <v>13</v>
      </c>
      <c r="H17" s="319"/>
      <c r="I17" s="319"/>
      <c r="J17" s="320">
        <f t="shared" si="3"/>
        <v>13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293</v>
      </c>
      <c r="E18" s="319">
        <v>25</v>
      </c>
      <c r="F18" s="319"/>
      <c r="G18" s="320">
        <f t="shared" si="2"/>
        <v>318</v>
      </c>
      <c r="H18" s="319"/>
      <c r="I18" s="319"/>
      <c r="J18" s="320">
        <f t="shared" si="3"/>
        <v>318</v>
      </c>
      <c r="K18" s="319">
        <v>200</v>
      </c>
      <c r="L18" s="319">
        <v>75</v>
      </c>
      <c r="M18" s="319"/>
      <c r="N18" s="320">
        <f t="shared" si="4"/>
        <v>275</v>
      </c>
      <c r="O18" s="319"/>
      <c r="P18" s="319"/>
      <c r="Q18" s="320">
        <f t="shared" si="0"/>
        <v>275</v>
      </c>
      <c r="R18" s="331">
        <f t="shared" si="1"/>
        <v>43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3213</v>
      </c>
      <c r="E19" s="321">
        <f>SUM(E11:E18)</f>
        <v>3964</v>
      </c>
      <c r="F19" s="321">
        <f>SUM(F11:F18)</f>
        <v>12</v>
      </c>
      <c r="G19" s="320">
        <f t="shared" si="2"/>
        <v>7165</v>
      </c>
      <c r="H19" s="321">
        <f>SUM(H11:H18)</f>
        <v>0</v>
      </c>
      <c r="I19" s="321">
        <f>SUM(I11:I18)</f>
        <v>0</v>
      </c>
      <c r="J19" s="320">
        <f t="shared" si="3"/>
        <v>7165</v>
      </c>
      <c r="K19" s="321">
        <f>SUM(K11:K18)</f>
        <v>961</v>
      </c>
      <c r="L19" s="321">
        <f>SUM(L11:L18)</f>
        <v>813</v>
      </c>
      <c r="M19" s="321">
        <f>SUM(M11:M18)</f>
        <v>12</v>
      </c>
      <c r="N19" s="320">
        <f t="shared" si="4"/>
        <v>1762</v>
      </c>
      <c r="O19" s="321">
        <f>SUM(O11:O18)</f>
        <v>0</v>
      </c>
      <c r="P19" s="321">
        <f>SUM(P11:P18)</f>
        <v>0</v>
      </c>
      <c r="Q19" s="320">
        <f t="shared" si="0"/>
        <v>1762</v>
      </c>
      <c r="R19" s="331">
        <f t="shared" si="1"/>
        <v>5403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12193</v>
      </c>
      <c r="E23" s="319">
        <v>753</v>
      </c>
      <c r="F23" s="319"/>
      <c r="G23" s="320">
        <f t="shared" si="2"/>
        <v>12946</v>
      </c>
      <c r="H23" s="319"/>
      <c r="I23" s="319"/>
      <c r="J23" s="320">
        <f t="shared" si="3"/>
        <v>12946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12946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808</v>
      </c>
      <c r="E24" s="319">
        <v>9</v>
      </c>
      <c r="F24" s="319"/>
      <c r="G24" s="320">
        <f t="shared" si="2"/>
        <v>817</v>
      </c>
      <c r="H24" s="319"/>
      <c r="I24" s="319"/>
      <c r="J24" s="320">
        <f t="shared" si="3"/>
        <v>817</v>
      </c>
      <c r="K24" s="319">
        <v>692</v>
      </c>
      <c r="L24" s="319">
        <v>58</v>
      </c>
      <c r="M24" s="319"/>
      <c r="N24" s="320">
        <f t="shared" si="4"/>
        <v>750</v>
      </c>
      <c r="O24" s="319"/>
      <c r="P24" s="319"/>
      <c r="Q24" s="320">
        <f t="shared" si="0"/>
        <v>750</v>
      </c>
      <c r="R24" s="331">
        <f t="shared" si="1"/>
        <v>67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4031</v>
      </c>
      <c r="E26" s="319">
        <v>170</v>
      </c>
      <c r="F26" s="319">
        <v>66</v>
      </c>
      <c r="G26" s="320">
        <f t="shared" si="2"/>
        <v>4135</v>
      </c>
      <c r="H26" s="319"/>
      <c r="I26" s="319"/>
      <c r="J26" s="320">
        <f t="shared" si="3"/>
        <v>4135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4135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17032</v>
      </c>
      <c r="E27" s="323">
        <f aca="true" t="shared" si="5" ref="E27:P27">SUM(E23:E26)</f>
        <v>932</v>
      </c>
      <c r="F27" s="323">
        <f t="shared" si="5"/>
        <v>66</v>
      </c>
      <c r="G27" s="324">
        <f t="shared" si="2"/>
        <v>17898</v>
      </c>
      <c r="H27" s="323">
        <f t="shared" si="5"/>
        <v>0</v>
      </c>
      <c r="I27" s="323">
        <f t="shared" si="5"/>
        <v>0</v>
      </c>
      <c r="J27" s="324">
        <f t="shared" si="3"/>
        <v>17898</v>
      </c>
      <c r="K27" s="323">
        <f t="shared" si="5"/>
        <v>692</v>
      </c>
      <c r="L27" s="323">
        <f t="shared" si="5"/>
        <v>58</v>
      </c>
      <c r="M27" s="323">
        <f t="shared" si="5"/>
        <v>0</v>
      </c>
      <c r="N27" s="324">
        <f t="shared" si="4"/>
        <v>750</v>
      </c>
      <c r="O27" s="323">
        <f t="shared" si="5"/>
        <v>0</v>
      </c>
      <c r="P27" s="323">
        <f t="shared" si="5"/>
        <v>0</v>
      </c>
      <c r="Q27" s="324">
        <f t="shared" si="0"/>
        <v>750</v>
      </c>
      <c r="R27" s="334">
        <f t="shared" si="1"/>
        <v>17148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>
        <v>4200</v>
      </c>
      <c r="F39" s="319"/>
      <c r="G39" s="320">
        <f t="shared" si="2"/>
        <v>4200</v>
      </c>
      <c r="H39" s="319">
        <v>45</v>
      </c>
      <c r="I39" s="319">
        <v>113</v>
      </c>
      <c r="J39" s="320">
        <f t="shared" si="3"/>
        <v>4132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4132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4200</v>
      </c>
      <c r="F40" s="321">
        <f t="shared" si="10"/>
        <v>0</v>
      </c>
      <c r="G40" s="320">
        <f t="shared" si="2"/>
        <v>4204</v>
      </c>
      <c r="H40" s="321">
        <f t="shared" si="10"/>
        <v>45</v>
      </c>
      <c r="I40" s="321">
        <f t="shared" si="10"/>
        <v>113</v>
      </c>
      <c r="J40" s="320">
        <f t="shared" si="3"/>
        <v>4136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4136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21299</v>
      </c>
      <c r="E42" s="340">
        <f>E19+E20+E21+E27+E40+E41</f>
        <v>9096</v>
      </c>
      <c r="F42" s="340">
        <f aca="true" t="shared" si="11" ref="F42:R42">F19+F20+F21+F27+F40+F41</f>
        <v>78</v>
      </c>
      <c r="G42" s="340">
        <f t="shared" si="11"/>
        <v>30317</v>
      </c>
      <c r="H42" s="340">
        <f t="shared" si="11"/>
        <v>45</v>
      </c>
      <c r="I42" s="340">
        <f t="shared" si="11"/>
        <v>113</v>
      </c>
      <c r="J42" s="340">
        <f t="shared" si="11"/>
        <v>30249</v>
      </c>
      <c r="K42" s="340">
        <f t="shared" si="11"/>
        <v>1653</v>
      </c>
      <c r="L42" s="340">
        <f t="shared" si="11"/>
        <v>871</v>
      </c>
      <c r="M42" s="340">
        <f t="shared" si="11"/>
        <v>12</v>
      </c>
      <c r="N42" s="340">
        <f t="shared" si="11"/>
        <v>2512</v>
      </c>
      <c r="O42" s="340">
        <f t="shared" si="11"/>
        <v>0</v>
      </c>
      <c r="P42" s="340">
        <f t="shared" si="11"/>
        <v>0</v>
      </c>
      <c r="Q42" s="340">
        <f t="shared" si="11"/>
        <v>2512</v>
      </c>
      <c r="R42" s="341">
        <f t="shared" si="11"/>
        <v>27737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43158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2">
      <selection activeCell="D99" sqref="D99: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73</v>
      </c>
      <c r="D23" s="434"/>
      <c r="E23" s="433">
        <f t="shared" si="0"/>
        <v>73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782</v>
      </c>
      <c r="D26" s="353">
        <f>SUM(D27:D29)</f>
        <v>782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384</v>
      </c>
      <c r="D27" s="359">
        <v>384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348</v>
      </c>
      <c r="D28" s="359">
        <v>348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</v>
      </c>
      <c r="D29" s="359">
        <v>50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3699</v>
      </c>
      <c r="D30" s="359">
        <v>3699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120</v>
      </c>
      <c r="D31" s="359">
        <v>120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342</v>
      </c>
      <c r="D32" s="359">
        <v>342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35</v>
      </c>
      <c r="D35" s="353">
        <f>SUM(D36:D39)</f>
        <v>35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30</v>
      </c>
      <c r="D39" s="359">
        <v>30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14289</v>
      </c>
      <c r="D40" s="353">
        <f>SUM(D41:D44)</f>
        <v>14289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14289</v>
      </c>
      <c r="D44" s="359">
        <v>14289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19295</v>
      </c>
      <c r="D45" s="429">
        <f>D26+D30+D31+D33+D32+D34+D35+D40</f>
        <v>19295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19368</v>
      </c>
      <c r="D46" s="435">
        <f>D45+D23+D21+D11</f>
        <v>19295</v>
      </c>
      <c r="E46" s="436">
        <f>E45+E23+E21+E11</f>
        <v>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5871</v>
      </c>
      <c r="D54" s="129">
        <f>SUM(D55:D57)</f>
        <v>0</v>
      </c>
      <c r="E54" s="127">
        <f>C54-D54</f>
        <v>5871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5871</v>
      </c>
      <c r="D55" s="188"/>
      <c r="E55" s="127">
        <f>C55-D55</f>
        <v>5871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204</v>
      </c>
      <c r="D58" s="129">
        <f>D59+D61</f>
        <v>0</v>
      </c>
      <c r="E58" s="127">
        <f t="shared" si="1"/>
        <v>204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204</v>
      </c>
      <c r="D59" s="188"/>
      <c r="E59" s="127">
        <f t="shared" si="1"/>
        <v>204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364</v>
      </c>
      <c r="D64" s="188"/>
      <c r="E64" s="127">
        <f t="shared" si="1"/>
        <v>364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830</v>
      </c>
      <c r="D66" s="188">
        <v>310</v>
      </c>
      <c r="E66" s="127">
        <f t="shared" si="1"/>
        <v>520</v>
      </c>
      <c r="F66" s="187"/>
    </row>
    <row r="67" spans="1:6" ht="15.75">
      <c r="A67" s="361" t="s">
        <v>684</v>
      </c>
      <c r="B67" s="126" t="s">
        <v>685</v>
      </c>
      <c r="C67" s="188">
        <v>830</v>
      </c>
      <c r="D67" s="188">
        <v>310</v>
      </c>
      <c r="E67" s="127">
        <f t="shared" si="1"/>
        <v>520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7269</v>
      </c>
      <c r="D68" s="426">
        <f>D54+D58+D63+D64+D65+D66</f>
        <v>310</v>
      </c>
      <c r="E68" s="427">
        <f t="shared" si="1"/>
        <v>6959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334</v>
      </c>
      <c r="D70" s="188"/>
      <c r="E70" s="127">
        <f t="shared" si="1"/>
        <v>334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7352</v>
      </c>
      <c r="D73" s="128">
        <f>SUM(D74:D76)</f>
        <v>7352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6+201</f>
        <v>207</v>
      </c>
      <c r="D74" s="188">
        <f>6+201</f>
        <v>207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7079+66</f>
        <v>7145</v>
      </c>
      <c r="D76" s="188">
        <f>7079+66</f>
        <v>7145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661</v>
      </c>
      <c r="D77" s="129">
        <f>D78+D80</f>
        <v>661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661</v>
      </c>
      <c r="D78" s="188">
        <v>661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4090</v>
      </c>
      <c r="D87" s="125">
        <f>SUM(D88:D92)+D96</f>
        <v>4090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2287</v>
      </c>
      <c r="D89" s="188">
        <v>2287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66</v>
      </c>
      <c r="D90" s="188">
        <v>66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847</v>
      </c>
      <c r="D91" s="188">
        <v>847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510</v>
      </c>
      <c r="D92" s="129">
        <f>SUM(D93:D95)</f>
        <v>510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228</v>
      </c>
      <c r="D94" s="188">
        <v>228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282</v>
      </c>
      <c r="D95" s="188">
        <v>282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380</v>
      </c>
      <c r="D96" s="188">
        <v>380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1986</v>
      </c>
      <c r="D97" s="188">
        <v>1986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14089</v>
      </c>
      <c r="D98" s="424">
        <f>D87+D82+D77+D73+D97</f>
        <v>14089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21692</v>
      </c>
      <c r="D99" s="418">
        <f>D98+D70+D68</f>
        <v>14399</v>
      </c>
      <c r="E99" s="418">
        <f>E98+E70+E68</f>
        <v>7293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43158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43158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56874</v>
      </c>
      <c r="D6" s="644">
        <f aca="true" t="shared" si="0" ref="D6:D15">C6-E6</f>
        <v>0</v>
      </c>
      <c r="E6" s="643">
        <f>'1-Баланс'!G95</f>
        <v>56874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33875</v>
      </c>
      <c r="D7" s="644">
        <f t="shared" si="0"/>
        <v>29093</v>
      </c>
      <c r="E7" s="643">
        <f>'1-Баланс'!G18</f>
        <v>4782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-741</v>
      </c>
      <c r="D8" s="644">
        <f t="shared" si="0"/>
        <v>0</v>
      </c>
      <c r="E8" s="643">
        <f>ABS('2-Отчет за доходите'!C44)-ABS('2-Отчет за доходите'!G44)</f>
        <v>-741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481</v>
      </c>
      <c r="D9" s="644">
        <f t="shared" si="0"/>
        <v>0</v>
      </c>
      <c r="E9" s="643">
        <f>'3-Отчет за паричния поток'!C45</f>
        <v>481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1856</v>
      </c>
      <c r="D10" s="644">
        <f t="shared" si="0"/>
        <v>0</v>
      </c>
      <c r="E10" s="643">
        <f>'3-Отчет за паричния поток'!C46</f>
        <v>1856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33875</v>
      </c>
      <c r="D11" s="644">
        <f t="shared" si="0"/>
        <v>0</v>
      </c>
      <c r="E11" s="643">
        <f>'4-Отчет за собствения капитал'!L34</f>
        <v>33875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2018-03-01T18:05:28Z</cp:lastPrinted>
  <dcterms:created xsi:type="dcterms:W3CDTF">2006-09-16T00:00:00Z</dcterms:created>
  <dcterms:modified xsi:type="dcterms:W3CDTF">2018-03-01T19:23:02Z</dcterms:modified>
  <cp:category/>
  <cp:version/>
  <cp:contentType/>
  <cp:contentStatus/>
</cp:coreProperties>
</file>