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345" windowWidth="25170" windowHeight="6735" tabRatio="70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<sst xmlns="http://schemas.openxmlformats.org/spreadsheetml/2006/main" count="4295" uniqueCount="1007">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</sst>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44377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44400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30.06.2021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48235</v>
      </c>
      <c r="D6" s="673">
        <f aca="true" t="shared" si="0" ref="D6:D15">C6-E6</f>
        <v>0</v>
      </c>
      <c r="E6" s="672">
        <f>'1-Баланс'!G95</f>
        <v>48235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41836</v>
      </c>
      <c r="D7" s="673">
        <f t="shared" si="0"/>
        <v>37054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1517</v>
      </c>
      <c r="D8" s="673">
        <f t="shared" si="0"/>
        <v>0</v>
      </c>
      <c r="E8" s="672">
        <f>ABS('2-Отчет за доходите'!C44)-ABS('2-Отчет за доходите'!G44)</f>
        <v>1517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197</v>
      </c>
      <c r="D9" s="673">
        <f t="shared" si="0"/>
        <v>0</v>
      </c>
      <c r="E9" s="672">
        <f>'3-Отчет за паричния поток'!C45</f>
        <v>197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163</v>
      </c>
      <c r="D10" s="673">
        <f t="shared" si="0"/>
        <v>0</v>
      </c>
      <c r="E10" s="672">
        <f>'3-Отчет за паричния поток'!C46</f>
        <v>163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41836</v>
      </c>
      <c r="D11" s="673">
        <f t="shared" si="0"/>
        <v>0</v>
      </c>
      <c r="E11" s="672">
        <f>'4-Отчет за собствения капитал'!L34</f>
        <v>41836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0.3678467507274491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0.03626063677215795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0.2370682919206126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0.03145019176946201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1.3943332466857292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2.220207680896654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2.1714191527938027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0.026866655678259438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0.026866655678259438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0.22377774160290845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0.0854980823053799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0.007873268829444129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0.1529543933454441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0.1326630040427076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1522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0.036380151066067505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0.3156226696495153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3.7796810395747196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131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269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569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5668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12073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17752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12802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12802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34765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10776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1919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114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30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165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13011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154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163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296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13470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48235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2031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896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35107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1517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1947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41836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183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149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332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5002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3086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882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114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500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253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167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224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5226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828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13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6067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48235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42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1119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171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2107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358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39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3836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3847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1517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3847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1517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1517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1517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5364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4094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4124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772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772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468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468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5364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5364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5364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4093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-2098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-2168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-789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-24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-992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-303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-1391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655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1000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1159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1120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-147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-162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-34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197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163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163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802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802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94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94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896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896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1095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1095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1517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-94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-94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2518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2518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40319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40319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1517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41836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41836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4097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107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1012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446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5662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5666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747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11962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18375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27519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30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30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2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293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295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325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4127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107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1012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446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5692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5668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747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12255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18670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27844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4127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107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1012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446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5692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5668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747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12255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18670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27844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3920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868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131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5023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735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112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847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5870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38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13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46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100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70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71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171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3958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107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881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177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5123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736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182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918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6041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3958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107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881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177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5123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736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182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918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6041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169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131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269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569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5668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11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12073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17752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21803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12802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12802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12802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10776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730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1735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8311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1919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114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30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165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165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13011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25973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10776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730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1735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8311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1919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114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30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165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165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13011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13011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12802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12802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12802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160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12962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183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183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149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3086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476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2610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1916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882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114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500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167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85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82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253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224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5226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5558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3086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476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2610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1916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882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114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500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167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85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82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253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224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5226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5226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183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183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149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332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169</v>
      </c>
      <c r="D14" s="197">
        <v>177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>
        <v>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131</v>
      </c>
      <c r="D17" s="197">
        <v>144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269</v>
      </c>
      <c r="D19" s="197">
        <v>315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569</v>
      </c>
      <c r="D20" s="598">
        <f>SUM(D12:D19)</f>
        <v>639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2031</v>
      </c>
      <c r="H22" s="614">
        <f>SUM(H23:H25)</f>
        <v>1937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896</v>
      </c>
      <c r="H23" s="700">
        <v>802</v>
      </c>
    </row>
    <row r="24" spans="1:13" ht="15.75">
      <c r="A24" s="89" t="s">
        <v>67</v>
      </c>
      <c r="B24" s="91" t="s">
        <v>68</v>
      </c>
      <c r="C24" s="197">
        <v>5668</v>
      </c>
      <c r="D24" s="197">
        <v>5666</v>
      </c>
      <c r="E24" s="202" t="s">
        <v>69</v>
      </c>
      <c r="F24" s="93" t="s">
        <v>70</v>
      </c>
      <c r="G24" s="700"/>
      <c r="H24" s="700"/>
      <c r="M24" s="98"/>
    </row>
    <row r="25" spans="1:8" ht="15.75">
      <c r="A25" s="89" t="s">
        <v>71</v>
      </c>
      <c r="B25" s="91" t="s">
        <v>72</v>
      </c>
      <c r="C25" s="197">
        <v>11</v>
      </c>
      <c r="D25" s="197">
        <v>12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35107</v>
      </c>
      <c r="H26" s="598">
        <f>H20+H21+H22</f>
        <v>35013</v>
      </c>
      <c r="M26" s="98"/>
    </row>
    <row r="27" spans="1:8" ht="15.75">
      <c r="A27" s="89" t="s">
        <v>79</v>
      </c>
      <c r="B27" s="91" t="s">
        <v>80</v>
      </c>
      <c r="C27" s="197">
        <f>3979+8014+80</f>
        <v>12073</v>
      </c>
      <c r="D27" s="197">
        <v>11850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17752</v>
      </c>
      <c r="D28" s="598">
        <f>SUM(D24:D27)</f>
        <v>17528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1517</v>
      </c>
      <c r="H32" s="197">
        <v>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1947</v>
      </c>
      <c r="H34" s="598">
        <f>H28+H32+H33</f>
        <v>524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41836</v>
      </c>
      <c r="H37" s="600">
        <f>H26+H18+H34</f>
        <v>40319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12802</v>
      </c>
      <c r="D48" s="197">
        <v>11552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12802</v>
      </c>
      <c r="D52" s="598">
        <f>SUM(D48:D51)</f>
        <v>11552</v>
      </c>
      <c r="E52" s="201" t="s">
        <v>158</v>
      </c>
      <c r="F52" s="95" t="s">
        <v>159</v>
      </c>
      <c r="G52" s="197">
        <v>183</v>
      </c>
      <c r="H52" s="196">
        <v>233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149</v>
      </c>
      <c r="H54" s="197">
        <v>149</v>
      </c>
    </row>
    <row r="55" spans="1:8" ht="15.75">
      <c r="A55" s="100" t="s">
        <v>166</v>
      </c>
      <c r="B55" s="96" t="s">
        <v>167</v>
      </c>
      <c r="C55" s="478">
        <v>160</v>
      </c>
      <c r="D55" s="479">
        <v>160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34765</v>
      </c>
      <c r="D56" s="602">
        <f>D20+D21+D22+D28+D33+D46+D52+D54+D55</f>
        <v>33361</v>
      </c>
      <c r="E56" s="100" t="s">
        <v>850</v>
      </c>
      <c r="F56" s="99" t="s">
        <v>172</v>
      </c>
      <c r="G56" s="599">
        <f>G50+G52+G53+G54+G55</f>
        <v>332</v>
      </c>
      <c r="H56" s="600">
        <f>H50+H52+H53+H54+H55</f>
        <v>382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5002</v>
      </c>
      <c r="H61" s="596">
        <f>SUM(H62:H68)</f>
        <v>5719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3086</v>
      </c>
      <c r="H62" s="197">
        <v>3475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882</v>
      </c>
      <c r="H64" s="197">
        <v>1106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114</v>
      </c>
      <c r="H65" s="197">
        <v>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500</v>
      </c>
      <c r="H66" s="197">
        <f>745-249</f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253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10776</v>
      </c>
      <c r="D68" s="197">
        <v>10864</v>
      </c>
      <c r="E68" s="89" t="s">
        <v>212</v>
      </c>
      <c r="F68" s="93" t="s">
        <v>213</v>
      </c>
      <c r="G68" s="197">
        <v>167</v>
      </c>
      <c r="H68" s="197">
        <v>310</v>
      </c>
    </row>
    <row r="69" spans="1:8" ht="15.75">
      <c r="A69" s="89" t="s">
        <v>210</v>
      </c>
      <c r="B69" s="91" t="s">
        <v>211</v>
      </c>
      <c r="C69" s="197">
        <v>1919</v>
      </c>
      <c r="D69" s="197">
        <v>1567</v>
      </c>
      <c r="E69" s="201" t="s">
        <v>79</v>
      </c>
      <c r="F69" s="93" t="s">
        <v>216</v>
      </c>
      <c r="G69" s="197">
        <f>7+217</f>
        <v>224</v>
      </c>
      <c r="H69" s="197">
        <f>216+7</f>
        <v>223</v>
      </c>
    </row>
    <row r="70" spans="1:8" ht="15.75">
      <c r="A70" s="89" t="s">
        <v>214</v>
      </c>
      <c r="B70" s="91" t="s">
        <v>215</v>
      </c>
      <c r="C70" s="197">
        <v>114</v>
      </c>
      <c r="D70" s="197">
        <v>77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5226</v>
      </c>
      <c r="H71" s="598">
        <f>H59+H60+H61+H69+H70</f>
        <v>5942</v>
      </c>
    </row>
    <row r="72" spans="1:8" ht="15.75">
      <c r="A72" s="89" t="s">
        <v>221</v>
      </c>
      <c r="B72" s="91" t="s">
        <v>222</v>
      </c>
      <c r="C72" s="197">
        <v>30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7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9+156</f>
        <v>165</v>
      </c>
      <c r="D75" s="197">
        <f>2+473+8+387</f>
        <v>870</v>
      </c>
      <c r="E75" s="485" t="s">
        <v>160</v>
      </c>
      <c r="F75" s="95" t="s">
        <v>233</v>
      </c>
      <c r="G75" s="478">
        <v>828</v>
      </c>
      <c r="H75" s="478">
        <v>742</v>
      </c>
    </row>
    <row r="76" spans="1:8" ht="15.75">
      <c r="A76" s="482" t="s">
        <v>77</v>
      </c>
      <c r="B76" s="96" t="s">
        <v>232</v>
      </c>
      <c r="C76" s="597">
        <f>SUM(C68:C75)</f>
        <v>13011</v>
      </c>
      <c r="D76" s="598">
        <f>SUM(D68:D75)</f>
        <v>13407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13</v>
      </c>
      <c r="H77" s="478">
        <v>14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6067</v>
      </c>
      <c r="H79" s="600">
        <f>H71+H73+H75+H77</f>
        <v>6698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7">
        <v>34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154</v>
      </c>
      <c r="D89" s="197">
        <v>163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163</v>
      </c>
      <c r="D92" s="598">
        <f>SUM(D88:D91)</f>
        <v>197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296</v>
      </c>
      <c r="D93" s="478">
        <v>434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13470</v>
      </c>
      <c r="D94" s="602">
        <f>D65+D76+D85+D92+D93</f>
        <v>14038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48235</v>
      </c>
      <c r="D95" s="604">
        <f>D94+D56</f>
        <v>47399</v>
      </c>
      <c r="E95" s="229" t="s">
        <v>942</v>
      </c>
      <c r="F95" s="489" t="s">
        <v>268</v>
      </c>
      <c r="G95" s="603">
        <f>G37+G40+G56+G79</f>
        <v>48235</v>
      </c>
      <c r="H95" s="604">
        <f>H37+H40+H56+H79</f>
        <v>47399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44400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8" sqref="D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42</v>
      </c>
      <c r="D12" s="316">
        <v>48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1119</v>
      </c>
      <c r="D13" s="316">
        <v>1782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171</v>
      </c>
      <c r="D14" s="316">
        <v>99</v>
      </c>
      <c r="E14" s="245" t="s">
        <v>285</v>
      </c>
      <c r="F14" s="240" t="s">
        <v>286</v>
      </c>
      <c r="G14" s="316">
        <v>4094</v>
      </c>
      <c r="H14" s="316">
        <v>3667</v>
      </c>
    </row>
    <row r="15" spans="1:8" ht="15.75">
      <c r="A15" s="194" t="s">
        <v>287</v>
      </c>
      <c r="B15" s="190" t="s">
        <v>288</v>
      </c>
      <c r="C15" s="316">
        <v>2107</v>
      </c>
      <c r="D15" s="316">
        <v>2177</v>
      </c>
      <c r="E15" s="245" t="s">
        <v>79</v>
      </c>
      <c r="F15" s="240" t="s">
        <v>289</v>
      </c>
      <c r="G15" s="316">
        <v>30</v>
      </c>
      <c r="H15" s="316">
        <v>56</v>
      </c>
    </row>
    <row r="16" spans="1:8" ht="15.75">
      <c r="A16" s="194" t="s">
        <v>290</v>
      </c>
      <c r="B16" s="190" t="s">
        <v>291</v>
      </c>
      <c r="C16" s="316">
        <v>358</v>
      </c>
      <c r="D16" s="316">
        <v>376</v>
      </c>
      <c r="E16" s="236" t="s">
        <v>52</v>
      </c>
      <c r="F16" s="264" t="s">
        <v>292</v>
      </c>
      <c r="G16" s="628">
        <f>SUM(G12:G15)</f>
        <v>4124</v>
      </c>
      <c r="H16" s="629">
        <f>SUM(H12:H15)</f>
        <v>3723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772</v>
      </c>
      <c r="H18" s="639"/>
    </row>
    <row r="19" spans="1:8" ht="15.75">
      <c r="A19" s="194" t="s">
        <v>299</v>
      </c>
      <c r="B19" s="190" t="s">
        <v>300</v>
      </c>
      <c r="C19" s="316">
        <v>39</v>
      </c>
      <c r="D19" s="316">
        <v>100</v>
      </c>
      <c r="E19" s="194" t="s">
        <v>301</v>
      </c>
      <c r="F19" s="237" t="s">
        <v>302</v>
      </c>
      <c r="G19" s="316">
        <v>772</v>
      </c>
      <c r="H19" s="316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3836</v>
      </c>
      <c r="D22" s="629">
        <f>SUM(D12:D18)+D19</f>
        <v>4582</v>
      </c>
      <c r="E22" s="194" t="s">
        <v>309</v>
      </c>
      <c r="F22" s="237" t="s">
        <v>310</v>
      </c>
      <c r="G22" s="316">
        <v>468</v>
      </c>
      <c r="H22" s="316">
        <v>425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18</v>
      </c>
    </row>
    <row r="25" spans="1:8" ht="31.5">
      <c r="A25" s="194" t="s">
        <v>316</v>
      </c>
      <c r="B25" s="237" t="s">
        <v>317</v>
      </c>
      <c r="C25" s="316">
        <v>5</v>
      </c>
      <c r="D25" s="316">
        <v>8</v>
      </c>
      <c r="E25" s="194" t="s">
        <v>318</v>
      </c>
      <c r="F25" s="237" t="s">
        <v>319</v>
      </c>
      <c r="G25" s="316"/>
      <c r="H25" s="316">
        <v>2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468</v>
      </c>
      <c r="H27" s="629">
        <f>SUM(H22:H26)</f>
        <v>445</v>
      </c>
    </row>
    <row r="28" spans="1:8" ht="15.75">
      <c r="A28" s="194" t="s">
        <v>79</v>
      </c>
      <c r="B28" s="237" t="s">
        <v>327</v>
      </c>
      <c r="C28" s="316">
        <v>5</v>
      </c>
      <c r="D28" s="316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</v>
      </c>
      <c r="D29" s="629">
        <f>SUM(D25:D28)</f>
        <v>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3847</v>
      </c>
      <c r="D31" s="635">
        <f>D29+D22</f>
        <v>4595</v>
      </c>
      <c r="E31" s="251" t="s">
        <v>824</v>
      </c>
      <c r="F31" s="266" t="s">
        <v>331</v>
      </c>
      <c r="G31" s="253">
        <f>G16+G18+G27</f>
        <v>5364</v>
      </c>
      <c r="H31" s="254">
        <f>H16+H18+H27</f>
        <v>4168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1517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427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3847</v>
      </c>
      <c r="D36" s="637">
        <f>D31-D34+D35</f>
        <v>4595</v>
      </c>
      <c r="E36" s="262" t="s">
        <v>346</v>
      </c>
      <c r="F36" s="256" t="s">
        <v>347</v>
      </c>
      <c r="G36" s="267">
        <f>G35-G34+G31</f>
        <v>5364</v>
      </c>
      <c r="H36" s="268">
        <f>H35-H34+H31</f>
        <v>4168</v>
      </c>
    </row>
    <row r="37" spans="1:8" ht="15.75">
      <c r="A37" s="261" t="s">
        <v>348</v>
      </c>
      <c r="B37" s="231" t="s">
        <v>349</v>
      </c>
      <c r="C37" s="634">
        <f>IF((G36-C36)&gt;0,G36-C36,0)</f>
        <v>1517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427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1517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427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1517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427</v>
      </c>
    </row>
    <row r="45" spans="1:8" ht="16.5" thickBot="1">
      <c r="A45" s="270" t="s">
        <v>371</v>
      </c>
      <c r="B45" s="271" t="s">
        <v>372</v>
      </c>
      <c r="C45" s="630">
        <f>C36+C38+C42</f>
        <v>5364</v>
      </c>
      <c r="D45" s="631">
        <f>D36+D38+D42</f>
        <v>4595</v>
      </c>
      <c r="E45" s="270" t="s">
        <v>373</v>
      </c>
      <c r="F45" s="272" t="s">
        <v>374</v>
      </c>
      <c r="G45" s="630">
        <f>G42+G36</f>
        <v>5364</v>
      </c>
      <c r="H45" s="631">
        <f>H42+H36</f>
        <v>4595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44400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4093</v>
      </c>
      <c r="D11" s="197">
        <v>4168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-2098</v>
      </c>
      <c r="D12" s="197">
        <v>-1851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-2168</v>
      </c>
      <c r="D14" s="197">
        <v>-2538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-789</v>
      </c>
      <c r="D15" s="197">
        <v>-1008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-24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-992</v>
      </c>
      <c r="D21" s="658">
        <f>SUM(D11:D20)</f>
        <v>-1235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-36-267</f>
        <v>-303</v>
      </c>
      <c r="D23" s="197">
        <v>-272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-1391</v>
      </c>
      <c r="D25" s="197">
        <v>-409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655</v>
      </c>
      <c r="D26" s="197">
        <v>908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1000</v>
      </c>
      <c r="D29" s="197">
        <v>15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1159</v>
      </c>
      <c r="D32" s="197">
        <v>978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1120</v>
      </c>
      <c r="D33" s="658">
        <f>SUM(D23:D32)</f>
        <v>1220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-147</v>
      </c>
      <c r="D38" s="197">
        <v>-114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-15</v>
      </c>
      <c r="D40" s="197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-162</v>
      </c>
      <c r="D43" s="660">
        <f>SUM(D35:D42)</f>
        <v>-119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-34</v>
      </c>
      <c r="D44" s="307">
        <f>D43+D33+D21</f>
        <v>-134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197</v>
      </c>
      <c r="D45" s="309">
        <v>201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163</v>
      </c>
      <c r="D46" s="311">
        <f>D45+D44</f>
        <v>67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163</v>
      </c>
      <c r="D47" s="298">
        <v>67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44400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0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5" t="s">
        <v>460</v>
      </c>
      <c r="L8" s="705" t="s">
        <v>461</v>
      </c>
      <c r="M8" s="531"/>
      <c r="N8" s="532"/>
    </row>
    <row r="9" spans="1:14" s="533" customFormat="1" ht="31.5">
      <c r="A9" s="716"/>
      <c r="B9" s="703"/>
      <c r="C9" s="706"/>
      <c r="D9" s="719" t="s">
        <v>826</v>
      </c>
      <c r="E9" s="719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06"/>
      <c r="L9" s="706"/>
      <c r="M9" s="536" t="s">
        <v>825</v>
      </c>
      <c r="N9" s="532"/>
    </row>
    <row r="10" spans="1:14" s="533" customFormat="1" ht="31.5">
      <c r="A10" s="717"/>
      <c r="B10" s="704"/>
      <c r="C10" s="707"/>
      <c r="D10" s="719"/>
      <c r="E10" s="719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802</v>
      </c>
      <c r="G13" s="584">
        <f>'1-Баланс'!H24</f>
        <v>0</v>
      </c>
      <c r="H13" s="585">
        <v>1135</v>
      </c>
      <c r="I13" s="584">
        <f>'1-Баланс'!H29+'1-Баланс'!H32</f>
        <v>1095</v>
      </c>
      <c r="J13" s="584">
        <f>'1-Баланс'!H30+'1-Баланс'!H33</f>
        <v>-571</v>
      </c>
      <c r="K13" s="585"/>
      <c r="L13" s="584">
        <f>SUM(C13:K13)</f>
        <v>40319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802</v>
      </c>
      <c r="G17" s="652">
        <f t="shared" si="2"/>
        <v>0</v>
      </c>
      <c r="H17" s="652">
        <f t="shared" si="2"/>
        <v>1135</v>
      </c>
      <c r="I17" s="652">
        <f t="shared" si="2"/>
        <v>1095</v>
      </c>
      <c r="J17" s="652">
        <f t="shared" si="2"/>
        <v>-571</v>
      </c>
      <c r="K17" s="652">
        <f t="shared" si="2"/>
        <v>0</v>
      </c>
      <c r="L17" s="584">
        <f t="shared" si="1"/>
        <v>40319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1517</v>
      </c>
      <c r="J18" s="584">
        <f>+'1-Баланс'!G33</f>
        <v>0</v>
      </c>
      <c r="K18" s="585"/>
      <c r="L18" s="584">
        <f t="shared" si="1"/>
        <v>1517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94</v>
      </c>
      <c r="G19" s="168">
        <f t="shared" si="3"/>
        <v>0</v>
      </c>
      <c r="H19" s="168">
        <f t="shared" si="3"/>
        <v>0</v>
      </c>
      <c r="I19" s="168">
        <f t="shared" si="3"/>
        <v>-94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94</v>
      </c>
      <c r="G21" s="316"/>
      <c r="H21" s="316"/>
      <c r="I21" s="316">
        <v>-94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896</v>
      </c>
      <c r="G31" s="652">
        <f t="shared" si="6"/>
        <v>0</v>
      </c>
      <c r="H31" s="652">
        <f t="shared" si="6"/>
        <v>1135</v>
      </c>
      <c r="I31" s="652">
        <f t="shared" si="6"/>
        <v>2518</v>
      </c>
      <c r="J31" s="652">
        <f t="shared" si="6"/>
        <v>-571</v>
      </c>
      <c r="K31" s="652">
        <f t="shared" si="6"/>
        <v>0</v>
      </c>
      <c r="L31" s="584">
        <f t="shared" si="1"/>
        <v>41836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896</v>
      </c>
      <c r="G34" s="587">
        <f t="shared" si="7"/>
        <v>0</v>
      </c>
      <c r="H34" s="587">
        <f t="shared" si="7"/>
        <v>1135</v>
      </c>
      <c r="I34" s="587">
        <f t="shared" si="7"/>
        <v>2518</v>
      </c>
      <c r="J34" s="587">
        <f t="shared" si="7"/>
        <v>-571</v>
      </c>
      <c r="K34" s="587">
        <f t="shared" si="7"/>
        <v>0</v>
      </c>
      <c r="L34" s="650">
        <f t="shared" si="1"/>
        <v>41836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44400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44400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18" sqref="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4097</v>
      </c>
      <c r="E13" s="328">
        <v>30</v>
      </c>
      <c r="F13" s="328"/>
      <c r="G13" s="329">
        <f t="shared" si="2"/>
        <v>4127</v>
      </c>
      <c r="H13" s="328"/>
      <c r="I13" s="328"/>
      <c r="J13" s="329">
        <f t="shared" si="3"/>
        <v>4127</v>
      </c>
      <c r="K13" s="328">
        <v>3920</v>
      </c>
      <c r="L13" s="328">
        <v>38</v>
      </c>
      <c r="M13" s="328"/>
      <c r="N13" s="329">
        <f t="shared" si="4"/>
        <v>3958</v>
      </c>
      <c r="O13" s="328"/>
      <c r="P13" s="328"/>
      <c r="Q13" s="329">
        <f t="shared" si="0"/>
        <v>3958</v>
      </c>
      <c r="R13" s="340">
        <f t="shared" si="1"/>
        <v>169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107</v>
      </c>
      <c r="E15" s="328"/>
      <c r="F15" s="328"/>
      <c r="G15" s="329">
        <f t="shared" si="2"/>
        <v>107</v>
      </c>
      <c r="H15" s="328"/>
      <c r="I15" s="328"/>
      <c r="J15" s="329">
        <f t="shared" si="3"/>
        <v>107</v>
      </c>
      <c r="K15" s="328">
        <v>104</v>
      </c>
      <c r="L15" s="328">
        <v>3</v>
      </c>
      <c r="M15" s="328"/>
      <c r="N15" s="702">
        <f>K15+L15-M15</f>
        <v>107</v>
      </c>
      <c r="O15" s="328"/>
      <c r="P15" s="328"/>
      <c r="Q15" s="329">
        <f t="shared" si="0"/>
        <v>107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1012</v>
      </c>
      <c r="E16" s="328"/>
      <c r="F16" s="328"/>
      <c r="G16" s="329">
        <f t="shared" si="2"/>
        <v>1012</v>
      </c>
      <c r="H16" s="328"/>
      <c r="I16" s="328"/>
      <c r="J16" s="329">
        <f t="shared" si="3"/>
        <v>1012</v>
      </c>
      <c r="K16" s="328">
        <v>868</v>
      </c>
      <c r="L16" s="328">
        <v>13</v>
      </c>
      <c r="M16" s="328"/>
      <c r="N16" s="329">
        <f t="shared" si="4"/>
        <v>881</v>
      </c>
      <c r="O16" s="328"/>
      <c r="P16" s="328"/>
      <c r="Q16" s="329">
        <f t="shared" si="0"/>
        <v>881</v>
      </c>
      <c r="R16" s="340">
        <f t="shared" si="1"/>
        <v>131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446</v>
      </c>
      <c r="E18" s="328"/>
      <c r="F18" s="328"/>
      <c r="G18" s="329">
        <f t="shared" si="2"/>
        <v>446</v>
      </c>
      <c r="H18" s="328"/>
      <c r="I18" s="328"/>
      <c r="J18" s="329">
        <f t="shared" si="3"/>
        <v>446</v>
      </c>
      <c r="K18" s="328">
        <v>131</v>
      </c>
      <c r="L18" s="328">
        <v>46</v>
      </c>
      <c r="M18" s="328"/>
      <c r="N18" s="329">
        <f t="shared" si="4"/>
        <v>177</v>
      </c>
      <c r="O18" s="328"/>
      <c r="P18" s="328"/>
      <c r="Q18" s="329">
        <f t="shared" si="0"/>
        <v>177</v>
      </c>
      <c r="R18" s="340">
        <f t="shared" si="1"/>
        <v>269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5662</v>
      </c>
      <c r="E19" s="330">
        <f>SUM(E11:E18)</f>
        <v>30</v>
      </c>
      <c r="F19" s="330">
        <f>SUM(F11:F18)</f>
        <v>0</v>
      </c>
      <c r="G19" s="329">
        <f t="shared" si="2"/>
        <v>5692</v>
      </c>
      <c r="H19" s="330">
        <f>SUM(H11:H18)</f>
        <v>0</v>
      </c>
      <c r="I19" s="330">
        <f>SUM(I11:I18)</f>
        <v>0</v>
      </c>
      <c r="J19" s="329">
        <f t="shared" si="3"/>
        <v>5692</v>
      </c>
      <c r="K19" s="330">
        <f>SUM(K11:K18)</f>
        <v>5023</v>
      </c>
      <c r="L19" s="330">
        <f>SUM(L11:L18)</f>
        <v>100</v>
      </c>
      <c r="M19" s="330">
        <f>SUM(M11:M18)</f>
        <v>0</v>
      </c>
      <c r="N19" s="329">
        <f t="shared" si="4"/>
        <v>5123</v>
      </c>
      <c r="O19" s="330">
        <f>SUM(O11:O18)</f>
        <v>0</v>
      </c>
      <c r="P19" s="330">
        <f>SUM(P11:P18)</f>
        <v>0</v>
      </c>
      <c r="Q19" s="329">
        <f t="shared" si="0"/>
        <v>5123</v>
      </c>
      <c r="R19" s="340">
        <f t="shared" si="1"/>
        <v>569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5666</v>
      </c>
      <c r="E23" s="328">
        <v>2</v>
      </c>
      <c r="F23" s="328"/>
      <c r="G23" s="329">
        <f t="shared" si="2"/>
        <v>5668</v>
      </c>
      <c r="H23" s="328"/>
      <c r="I23" s="328"/>
      <c r="J23" s="329">
        <f t="shared" si="3"/>
        <v>5668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5668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747</v>
      </c>
      <c r="E24" s="328"/>
      <c r="F24" s="328"/>
      <c r="G24" s="329">
        <f t="shared" si="2"/>
        <v>747</v>
      </c>
      <c r="H24" s="328"/>
      <c r="I24" s="328"/>
      <c r="J24" s="329">
        <f t="shared" si="3"/>
        <v>747</v>
      </c>
      <c r="K24" s="328">
        <v>735</v>
      </c>
      <c r="L24" s="328">
        <v>1</v>
      </c>
      <c r="M24" s="328"/>
      <c r="N24" s="329">
        <f t="shared" si="4"/>
        <v>736</v>
      </c>
      <c r="O24" s="328"/>
      <c r="P24" s="328"/>
      <c r="Q24" s="329">
        <f t="shared" si="0"/>
        <v>736</v>
      </c>
      <c r="R24" s="340">
        <f t="shared" si="1"/>
        <v>11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11962</v>
      </c>
      <c r="E26" s="328">
        <v>293</v>
      </c>
      <c r="F26" s="328"/>
      <c r="G26" s="329">
        <f t="shared" si="2"/>
        <v>12255</v>
      </c>
      <c r="H26" s="328"/>
      <c r="I26" s="328"/>
      <c r="J26" s="329">
        <f t="shared" si="3"/>
        <v>12255</v>
      </c>
      <c r="K26" s="328">
        <v>112</v>
      </c>
      <c r="L26" s="328">
        <v>70</v>
      </c>
      <c r="M26" s="328"/>
      <c r="N26" s="329">
        <f t="shared" si="4"/>
        <v>182</v>
      </c>
      <c r="O26" s="328"/>
      <c r="P26" s="328"/>
      <c r="Q26" s="329">
        <f t="shared" si="0"/>
        <v>182</v>
      </c>
      <c r="R26" s="340">
        <f t="shared" si="1"/>
        <v>12073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18375</v>
      </c>
      <c r="E27" s="332">
        <f aca="true" t="shared" si="5" ref="E27:P27">SUM(E23:E26)</f>
        <v>295</v>
      </c>
      <c r="F27" s="332">
        <f t="shared" si="5"/>
        <v>0</v>
      </c>
      <c r="G27" s="333">
        <f t="shared" si="2"/>
        <v>18670</v>
      </c>
      <c r="H27" s="332">
        <f t="shared" si="5"/>
        <v>0</v>
      </c>
      <c r="I27" s="332">
        <f t="shared" si="5"/>
        <v>0</v>
      </c>
      <c r="J27" s="333">
        <f t="shared" si="3"/>
        <v>18670</v>
      </c>
      <c r="K27" s="332">
        <f t="shared" si="5"/>
        <v>847</v>
      </c>
      <c r="L27" s="332">
        <f t="shared" si="5"/>
        <v>71</v>
      </c>
      <c r="M27" s="332">
        <f t="shared" si="5"/>
        <v>0</v>
      </c>
      <c r="N27" s="333">
        <f t="shared" si="4"/>
        <v>918</v>
      </c>
      <c r="O27" s="332">
        <f t="shared" si="5"/>
        <v>0</v>
      </c>
      <c r="P27" s="332">
        <f t="shared" si="5"/>
        <v>0</v>
      </c>
      <c r="Q27" s="333">
        <f t="shared" si="0"/>
        <v>918</v>
      </c>
      <c r="R27" s="343">
        <f t="shared" si="1"/>
        <v>17752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27519</v>
      </c>
      <c r="E42" s="349">
        <f>E19+E20+E21+E27+E40+E41</f>
        <v>325</v>
      </c>
      <c r="F42" s="349">
        <f aca="true" t="shared" si="11" ref="F42:R42">F19+F20+F21+F27+F40+F41</f>
        <v>0</v>
      </c>
      <c r="G42" s="349">
        <f t="shared" si="11"/>
        <v>27844</v>
      </c>
      <c r="H42" s="349">
        <f t="shared" si="11"/>
        <v>0</v>
      </c>
      <c r="I42" s="349">
        <f t="shared" si="11"/>
        <v>0</v>
      </c>
      <c r="J42" s="349">
        <f t="shared" si="11"/>
        <v>27844</v>
      </c>
      <c r="K42" s="349">
        <f t="shared" si="11"/>
        <v>5870</v>
      </c>
      <c r="L42" s="349">
        <f t="shared" si="11"/>
        <v>171</v>
      </c>
      <c r="M42" s="349">
        <f t="shared" si="11"/>
        <v>0</v>
      </c>
      <c r="N42" s="349">
        <f t="shared" si="11"/>
        <v>6041</v>
      </c>
      <c r="O42" s="349">
        <f t="shared" si="11"/>
        <v>0</v>
      </c>
      <c r="P42" s="349">
        <f t="shared" si="11"/>
        <v>0</v>
      </c>
      <c r="Q42" s="349">
        <f t="shared" si="11"/>
        <v>6041</v>
      </c>
      <c r="R42" s="350">
        <f t="shared" si="11"/>
        <v>21803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44400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12802</v>
      </c>
      <c r="D13" s="362">
        <f>SUM(D14:D16)</f>
        <v>0</v>
      </c>
      <c r="E13" s="369">
        <f>SUM(E14:E16)</f>
        <v>12802</v>
      </c>
      <c r="F13" s="133"/>
    </row>
    <row r="14" spans="1:6" ht="15.75">
      <c r="A14" s="370" t="s">
        <v>596</v>
      </c>
      <c r="B14" s="135" t="s">
        <v>597</v>
      </c>
      <c r="C14" s="368">
        <v>12802</v>
      </c>
      <c r="D14" s="368"/>
      <c r="E14" s="369">
        <f aca="true" t="shared" si="0" ref="E14:E44">C14-D14</f>
        <v>12802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12802</v>
      </c>
      <c r="D21" s="440">
        <f>D13+D17+D18</f>
        <v>0</v>
      </c>
      <c r="E21" s="441">
        <f>E13+E17+E18</f>
        <v>12802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160</v>
      </c>
      <c r="D23" s="443"/>
      <c r="E23" s="442">
        <f t="shared" si="0"/>
        <v>160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10776</v>
      </c>
      <c r="D26" s="362">
        <f>SUM(D27:D29)</f>
        <v>10776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730</v>
      </c>
      <c r="D27" s="368">
        <v>730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1626+65+44</f>
        <v>1735</v>
      </c>
      <c r="D28" s="368">
        <v>1735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8311</v>
      </c>
      <c r="D29" s="368">
        <v>8311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1919</v>
      </c>
      <c r="D30" s="197">
        <v>1919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114</v>
      </c>
      <c r="D31" s="197">
        <v>114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30</v>
      </c>
      <c r="D33" s="368">
        <v>30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</v>
      </c>
      <c r="D36" s="368">
        <v>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165</v>
      </c>
      <c r="D40" s="362">
        <f>SUM(D41:D44)</f>
        <v>165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165</v>
      </c>
      <c r="D44" s="368">
        <v>165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13011</v>
      </c>
      <c r="D45" s="438">
        <f>D26+D30+D31+D33+D32+D34+D35+D40</f>
        <v>13011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25973</v>
      </c>
      <c r="D46" s="444">
        <f>D45+D23+D21+D11</f>
        <v>13011</v>
      </c>
      <c r="E46" s="445">
        <f>E45+E23+E21+E11</f>
        <v>12962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183</v>
      </c>
      <c r="D66" s="197"/>
      <c r="E66" s="136">
        <f t="shared" si="1"/>
        <v>183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183</v>
      </c>
      <c r="D68" s="435">
        <f>D54+D58+D63+D64+D65+D66</f>
        <v>0</v>
      </c>
      <c r="E68" s="436">
        <f t="shared" si="1"/>
        <v>183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149</v>
      </c>
      <c r="D70" s="197"/>
      <c r="E70" s="136">
        <f t="shared" si="1"/>
        <v>149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3086</v>
      </c>
      <c r="D73" s="137">
        <f>SUM(D74:D76)</f>
        <v>3086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408+42+2+24</f>
        <v>476</v>
      </c>
      <c r="D74" s="197">
        <v>476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2610</v>
      </c>
      <c r="D76" s="197">
        <v>2610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1916</v>
      </c>
      <c r="D87" s="134">
        <f>SUM(D88:D92)+D96</f>
        <v>1916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882</v>
      </c>
      <c r="D89" s="197">
        <v>882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114</v>
      </c>
      <c r="D90" s="197">
        <v>114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500</v>
      </c>
      <c r="D91" s="197">
        <v>500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167</v>
      </c>
      <c r="D92" s="138">
        <f>SUM(D93:D95)</f>
        <v>167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85</v>
      </c>
      <c r="D94" s="197">
        <v>85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1+81</f>
        <v>82</v>
      </c>
      <c r="D95" s="197">
        <v>82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253</v>
      </c>
      <c r="D96" s="197">
        <v>253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224</v>
      </c>
      <c r="D97" s="197">
        <v>224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5226</v>
      </c>
      <c r="D98" s="433">
        <f>D87+D82+D77+D73+D97</f>
        <v>5226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5558</v>
      </c>
      <c r="D99" s="427">
        <f>D98+D70+D68</f>
        <v>5226</v>
      </c>
      <c r="E99" s="427">
        <f>E98+E70+E68</f>
        <v>332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44400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44400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50"/>
      <c r="C34" s="750"/>
      <c r="D34" s="750"/>
      <c r="E34" s="750"/>
      <c r="F34" s="750"/>
      <c r="G34" s="750"/>
      <c r="H34" s="750"/>
      <c r="I34" s="750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2021-07-27T11:18:06Z</dcterms:modified>
  <cp:category/>
  <cp:version/>
  <cp:contentType/>
  <cp:contentStatus/>
</cp:coreProperties>
</file>