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25155" windowHeight="6525" tabRatio="70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<sst xmlns="http://schemas.openxmlformats.org/spreadsheetml/2006/main" count="4170" uniqueCount="973">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</sst>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44377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44431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44377</v>
      </c>
    </row>
    <row r="11" spans="1:2" ht="15.75">
      <c r="A11" s="7" t="s">
        <v>950</v>
      </c>
      <c r="B11" s="547">
        <v>44431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-0.02230938955626379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-0.00783570844276058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-0.0056179775280898875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-0.0032185615505685534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0.9769870019177498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1.1933474074455486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1.1605478605633077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0.7599505689717316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0.027856444055403943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0.2832245521455353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0.14426936884361682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0.3584056129495608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1.3947561028113833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0.5729039560012025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566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0.024368192190123563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0.09149400218102509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38.61263408820024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44377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44377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2843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44377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288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44377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44377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14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44377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148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44377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44377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3759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44377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7146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44377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44377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44377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6701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44377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44377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44377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12254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44377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18967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44377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4116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44377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44377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4116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44377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44377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44377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44377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44377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44377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44377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44377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44377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44377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44377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44377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44377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44377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44377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44377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44377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44377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44377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518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44377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33371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44377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10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44377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44377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37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44377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44377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44377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44377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67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44377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257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44377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3160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44377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221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44377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328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44377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30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44377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19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44377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44377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3765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44377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7780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44377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44377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44377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44377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44377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14218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44377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44377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14218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44377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14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44377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527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44377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44377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44377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541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44377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570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44377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23176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44377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56547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44377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44377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44377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44377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44377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44377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44377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44377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44377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8260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44377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2084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44377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894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44377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44377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44377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35174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44377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-16547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44377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958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44377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-17505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44377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44377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44377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-182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44377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-16729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44377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23227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44377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924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44377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11652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44377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44377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44377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44377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44377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235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44377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11887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44377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44377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44377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1088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44377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44377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12975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44377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812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44377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322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44377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17023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44377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9484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44377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2118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44377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2148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44377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1702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44377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832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44377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339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44377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400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44377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36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44377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44377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18193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44377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44377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1074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44377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154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44377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19421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44377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56547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44377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333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44377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3631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44377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273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44377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3760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44377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622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44377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15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44377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-21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44377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185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44377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44377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44377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8798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44377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566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44377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44377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13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44377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9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44377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588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44377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9386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44377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44377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44377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44377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9386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44377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44377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44377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44377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44377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44377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44377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44377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44377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9386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44377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44377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16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44377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8114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44377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28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44377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8158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44377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959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44377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958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44377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20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44377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44377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44377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44377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33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44377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53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44377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9170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44377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216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44377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44377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44377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9170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44377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216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44377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216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44377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34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44377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182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44377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9386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44377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9076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44377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-5240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44377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44377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-4105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44377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-1566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44377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-23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44377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44377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44377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44377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-51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44377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-1910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44377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-323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44377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44377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-73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44377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264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44377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44377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-324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44377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44377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44377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44377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44377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-456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44377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44377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44377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1767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44377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-860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44377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-112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44377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-46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44377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44377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1376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44377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2125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44377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-241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44377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782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44377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541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44377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541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44377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44377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44377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44377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44377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44377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44377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44377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44377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44377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44377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44377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44377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44377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44377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44377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44377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44377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44377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44377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44377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44377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44377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44377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44377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44377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44377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44377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44377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44377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44377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44377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44377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44377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44377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44377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44377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44377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44377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44377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44377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44377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44377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44377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44377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44377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8260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44377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44377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44377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44377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8260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44377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44377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44377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44377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44377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44377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44377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44377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44377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44377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44377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44377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44377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44377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8260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44377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44377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44377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8260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44377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800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44377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44377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44377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44377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800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44377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44377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94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44377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44377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94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44377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44377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44377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44377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44377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44377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44377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44377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44377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44377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894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44377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44377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44377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894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44377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44377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44377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44377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44377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44377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44377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44377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44377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44377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44377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44377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44377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44377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44377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44377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44377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44377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44377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44377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44377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44377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44377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44377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44377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44377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44377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44377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44377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44377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44377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44377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44377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44377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44377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44377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44377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44377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44377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44377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44377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44377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44377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44377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44377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1052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44377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44377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44377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44377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1052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44377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44377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-94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44377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44377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-94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44377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44377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44377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44377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44377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44377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44377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44377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44377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44377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958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44377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44377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44377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958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44377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-17505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44377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44377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44377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44377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-17505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44377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-182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44377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44377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44377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44377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44377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44377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44377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44377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44377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44377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44377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44377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44377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-17687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44377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44377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44377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-17687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44377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44377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44377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44377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44377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44377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44377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44377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44377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44377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44377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44377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44377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44377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44377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44377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44377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44377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44377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44377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44377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44377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44377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23409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44377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44377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44377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44377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23409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44377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-182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44377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44377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44377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44377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44377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44377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44377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44377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44377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44377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44377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44377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44377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23227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44377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44377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44377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23227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44377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958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44377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44377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44377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44377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958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44377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-34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44377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44377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44377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44377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44377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44377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44377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44377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44377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44377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44377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44377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44377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924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44377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44377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44377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924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44377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44377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44377</v>
      </c>
      <c r="D463" s="99" t="s">
        <v>529</v>
      </c>
      <c r="E463" s="482">
        <v>1</v>
      </c>
      <c r="F463" s="99" t="s">
        <v>528</v>
      </c>
      <c r="H463" s="99">
        <f>'Справка 6'!D13</f>
        <v>2439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44377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44377</v>
      </c>
      <c r="D465" s="99" t="s">
        <v>535</v>
      </c>
      <c r="E465" s="482">
        <v>1</v>
      </c>
      <c r="F465" s="99" t="s">
        <v>534</v>
      </c>
      <c r="H465" s="99">
        <f>'Справка 6'!D15</f>
        <v>73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44377</v>
      </c>
      <c r="D466" s="99" t="s">
        <v>537</v>
      </c>
      <c r="E466" s="482">
        <v>1</v>
      </c>
      <c r="F466" s="99" t="s">
        <v>536</v>
      </c>
      <c r="H466" s="99">
        <f>'Справка 6'!D16</f>
        <v>463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44377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44377</v>
      </c>
      <c r="D468" s="99" t="s">
        <v>543</v>
      </c>
      <c r="E468" s="482">
        <v>1</v>
      </c>
      <c r="F468" s="99" t="s">
        <v>542</v>
      </c>
      <c r="H468" s="99">
        <f>'Справка 6'!D18</f>
        <v>4027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44377</v>
      </c>
      <c r="D469" s="99" t="s">
        <v>545</v>
      </c>
      <c r="E469" s="482">
        <v>1</v>
      </c>
      <c r="F469" s="99" t="s">
        <v>804</v>
      </c>
      <c r="H469" s="99">
        <f>'Справка 6'!D19</f>
        <v>10540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44377</v>
      </c>
      <c r="D470" s="99" t="s">
        <v>547</v>
      </c>
      <c r="E470" s="482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44377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44377</v>
      </c>
      <c r="D472" s="99" t="s">
        <v>553</v>
      </c>
      <c r="E472" s="482">
        <v>1</v>
      </c>
      <c r="F472" s="99" t="s">
        <v>552</v>
      </c>
      <c r="H472" s="99">
        <f>'Справка 6'!D23</f>
        <v>6714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44377</v>
      </c>
      <c r="D473" s="99" t="s">
        <v>555</v>
      </c>
      <c r="E473" s="482">
        <v>1</v>
      </c>
      <c r="F473" s="99" t="s">
        <v>554</v>
      </c>
      <c r="H473" s="99">
        <f>'Справка 6'!D24</f>
        <v>936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44377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44377</v>
      </c>
      <c r="D475" s="99" t="s">
        <v>558</v>
      </c>
      <c r="E475" s="482">
        <v>1</v>
      </c>
      <c r="F475" s="99" t="s">
        <v>542</v>
      </c>
      <c r="H475" s="99">
        <f>'Справка 6'!D26</f>
        <v>12238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44377</v>
      </c>
      <c r="D476" s="99" t="s">
        <v>560</v>
      </c>
      <c r="E476" s="482">
        <v>1</v>
      </c>
      <c r="F476" s="99" t="s">
        <v>838</v>
      </c>
      <c r="H476" s="99">
        <f>'Справка 6'!D27</f>
        <v>19888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44377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44377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44377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44377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44377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44377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44377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44377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44377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44377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44377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44377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44377</v>
      </c>
      <c r="D489" s="99" t="s">
        <v>581</v>
      </c>
      <c r="E489" s="482">
        <v>1</v>
      </c>
      <c r="F489" s="99" t="s">
        <v>580</v>
      </c>
      <c r="H489" s="99">
        <f>'Справка 6'!D41</f>
        <v>4116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44377</v>
      </c>
      <c r="D490" s="99" t="s">
        <v>583</v>
      </c>
      <c r="E490" s="482">
        <v>1</v>
      </c>
      <c r="F490" s="99" t="s">
        <v>582</v>
      </c>
      <c r="H490" s="99">
        <f>'Справка 6'!D42</f>
        <v>37168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44377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44377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44377</v>
      </c>
      <c r="D493" s="99" t="s">
        <v>529</v>
      </c>
      <c r="E493" s="482">
        <v>2</v>
      </c>
      <c r="F493" s="99" t="s">
        <v>528</v>
      </c>
      <c r="H493" s="99">
        <f>'Справка 6'!E13</f>
        <v>32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44377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44377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44377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44377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44377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44377</v>
      </c>
      <c r="D499" s="99" t="s">
        <v>545</v>
      </c>
      <c r="E499" s="482">
        <v>2</v>
      </c>
      <c r="F499" s="99" t="s">
        <v>804</v>
      </c>
      <c r="H499" s="99">
        <f>'Справка 6'!E19</f>
        <v>32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44377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44377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44377</v>
      </c>
      <c r="D502" s="99" t="s">
        <v>553</v>
      </c>
      <c r="E502" s="482">
        <v>2</v>
      </c>
      <c r="F502" s="99" t="s">
        <v>552</v>
      </c>
      <c r="H502" s="99">
        <f>'Справка 6'!E23</f>
        <v>21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44377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44377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44377</v>
      </c>
      <c r="D505" s="99" t="s">
        <v>558</v>
      </c>
      <c r="E505" s="482">
        <v>2</v>
      </c>
      <c r="F505" s="99" t="s">
        <v>542</v>
      </c>
      <c r="H505" s="99">
        <f>'Справка 6'!E26</f>
        <v>306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44377</v>
      </c>
      <c r="D506" s="99" t="s">
        <v>560</v>
      </c>
      <c r="E506" s="482">
        <v>2</v>
      </c>
      <c r="F506" s="99" t="s">
        <v>838</v>
      </c>
      <c r="H506" s="99">
        <f>'Справка 6'!E27</f>
        <v>327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44377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44377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44377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44377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44377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44377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44377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44377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44377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44377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44377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44377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44377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44377</v>
      </c>
      <c r="D520" s="99" t="s">
        <v>583</v>
      </c>
      <c r="E520" s="482">
        <v>2</v>
      </c>
      <c r="F520" s="99" t="s">
        <v>582</v>
      </c>
      <c r="H520" s="99">
        <f>'Справка 6'!E42</f>
        <v>359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44377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44377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44377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44377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44377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44377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44377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44377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44377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44377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44377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44377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44377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44377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44377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44377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44377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44377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44377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44377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44377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44377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44377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44377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44377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44377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44377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44377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44377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44377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44377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44377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44377</v>
      </c>
      <c r="D553" s="99" t="s">
        <v>529</v>
      </c>
      <c r="E553" s="482">
        <v>4</v>
      </c>
      <c r="F553" s="99" t="s">
        <v>528</v>
      </c>
      <c r="H553" s="99">
        <f>'Справка 6'!G13</f>
        <v>2471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44377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44377</v>
      </c>
      <c r="D555" s="99" t="s">
        <v>535</v>
      </c>
      <c r="E555" s="482">
        <v>4</v>
      </c>
      <c r="F555" s="99" t="s">
        <v>534</v>
      </c>
      <c r="H555" s="99">
        <f>'Справка 6'!G15</f>
        <v>73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44377</v>
      </c>
      <c r="D556" s="99" t="s">
        <v>537</v>
      </c>
      <c r="E556" s="482">
        <v>4</v>
      </c>
      <c r="F556" s="99" t="s">
        <v>536</v>
      </c>
      <c r="H556" s="99">
        <f>'Справка 6'!G16</f>
        <v>463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44377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44377</v>
      </c>
      <c r="D558" s="99" t="s">
        <v>543</v>
      </c>
      <c r="E558" s="482">
        <v>4</v>
      </c>
      <c r="F558" s="99" t="s">
        <v>542</v>
      </c>
      <c r="H558" s="99">
        <f>'Справка 6'!G18</f>
        <v>4027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44377</v>
      </c>
      <c r="D559" s="99" t="s">
        <v>545</v>
      </c>
      <c r="E559" s="482">
        <v>4</v>
      </c>
      <c r="F559" s="99" t="s">
        <v>804</v>
      </c>
      <c r="H559" s="99">
        <f>'Справка 6'!G19</f>
        <v>10572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44377</v>
      </c>
      <c r="D560" s="99" t="s">
        <v>547</v>
      </c>
      <c r="E560" s="482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44377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44377</v>
      </c>
      <c r="D562" s="99" t="s">
        <v>553</v>
      </c>
      <c r="E562" s="482">
        <v>4</v>
      </c>
      <c r="F562" s="99" t="s">
        <v>552</v>
      </c>
      <c r="H562" s="99">
        <f>'Справка 6'!G23</f>
        <v>6735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44377</v>
      </c>
      <c r="D563" s="99" t="s">
        <v>555</v>
      </c>
      <c r="E563" s="482">
        <v>4</v>
      </c>
      <c r="F563" s="99" t="s">
        <v>554</v>
      </c>
      <c r="H563" s="99">
        <f>'Справка 6'!G24</f>
        <v>936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44377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44377</v>
      </c>
      <c r="D565" s="99" t="s">
        <v>558</v>
      </c>
      <c r="E565" s="482">
        <v>4</v>
      </c>
      <c r="F565" s="99" t="s">
        <v>542</v>
      </c>
      <c r="H565" s="99">
        <f>'Справка 6'!G26</f>
        <v>12544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44377</v>
      </c>
      <c r="D566" s="99" t="s">
        <v>560</v>
      </c>
      <c r="E566" s="482">
        <v>4</v>
      </c>
      <c r="F566" s="99" t="s">
        <v>838</v>
      </c>
      <c r="H566" s="99">
        <f>'Справка 6'!G27</f>
        <v>20215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44377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44377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44377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44377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44377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44377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44377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44377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44377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44377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44377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44377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44377</v>
      </c>
      <c r="D579" s="99" t="s">
        <v>581</v>
      </c>
      <c r="E579" s="482">
        <v>4</v>
      </c>
      <c r="F579" s="99" t="s">
        <v>580</v>
      </c>
      <c r="H579" s="99">
        <f>'Справка 6'!G41</f>
        <v>4116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44377</v>
      </c>
      <c r="D580" s="99" t="s">
        <v>583</v>
      </c>
      <c r="E580" s="482">
        <v>4</v>
      </c>
      <c r="F580" s="99" t="s">
        <v>582</v>
      </c>
      <c r="H580" s="99">
        <f>'Справка 6'!G42</f>
        <v>37527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44377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44377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44377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44377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44377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44377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44377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44377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44377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44377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44377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44377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44377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44377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44377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44377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44377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44377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44377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44377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44377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44377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44377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44377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44377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44377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44377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44377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44377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44377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44377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44377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44377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44377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44377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44377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44377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44377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44377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44377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44377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44377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44377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44377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44377</v>
      </c>
      <c r="D625" s="99" t="s">
        <v>558</v>
      </c>
      <c r="E625" s="482">
        <v>6</v>
      </c>
      <c r="F625" s="99" t="s">
        <v>542</v>
      </c>
      <c r="H625" s="99">
        <f>'Справка 6'!I26</f>
        <v>17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44377</v>
      </c>
      <c r="D626" s="99" t="s">
        <v>560</v>
      </c>
      <c r="E626" s="482">
        <v>6</v>
      </c>
      <c r="F626" s="99" t="s">
        <v>838</v>
      </c>
      <c r="H626" s="99">
        <f>'Справка 6'!I27</f>
        <v>17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44377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44377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44377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44377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44377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44377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44377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44377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44377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44377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44377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44377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44377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44377</v>
      </c>
      <c r="D640" s="99" t="s">
        <v>583</v>
      </c>
      <c r="E640" s="482">
        <v>6</v>
      </c>
      <c r="F640" s="99" t="s">
        <v>582</v>
      </c>
      <c r="H640" s="99">
        <f>'Справка 6'!I42</f>
        <v>17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44377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44377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44377</v>
      </c>
      <c r="D643" s="99" t="s">
        <v>529</v>
      </c>
      <c r="E643" s="482">
        <v>7</v>
      </c>
      <c r="F643" s="99" t="s">
        <v>528</v>
      </c>
      <c r="H643" s="99">
        <f>'Справка 6'!J13</f>
        <v>2471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44377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44377</v>
      </c>
      <c r="D645" s="99" t="s">
        <v>535</v>
      </c>
      <c r="E645" s="482">
        <v>7</v>
      </c>
      <c r="F645" s="99" t="s">
        <v>534</v>
      </c>
      <c r="H645" s="99">
        <f>'Справка 6'!J15</f>
        <v>73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44377</v>
      </c>
      <c r="D646" s="99" t="s">
        <v>537</v>
      </c>
      <c r="E646" s="482">
        <v>7</v>
      </c>
      <c r="F646" s="99" t="s">
        <v>536</v>
      </c>
      <c r="H646" s="99">
        <f>'Справка 6'!J16</f>
        <v>463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44377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44377</v>
      </c>
      <c r="D648" s="99" t="s">
        <v>543</v>
      </c>
      <c r="E648" s="482">
        <v>7</v>
      </c>
      <c r="F648" s="99" t="s">
        <v>542</v>
      </c>
      <c r="H648" s="99">
        <f>'Справка 6'!J18</f>
        <v>4027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44377</v>
      </c>
      <c r="D649" s="99" t="s">
        <v>545</v>
      </c>
      <c r="E649" s="482">
        <v>7</v>
      </c>
      <c r="F649" s="99" t="s">
        <v>804</v>
      </c>
      <c r="H649" s="99">
        <f>'Справка 6'!J19</f>
        <v>10572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44377</v>
      </c>
      <c r="D650" s="99" t="s">
        <v>547</v>
      </c>
      <c r="E650" s="482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44377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44377</v>
      </c>
      <c r="D652" s="99" t="s">
        <v>553</v>
      </c>
      <c r="E652" s="482">
        <v>7</v>
      </c>
      <c r="F652" s="99" t="s">
        <v>552</v>
      </c>
      <c r="H652" s="99">
        <f>'Справка 6'!J23</f>
        <v>6735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44377</v>
      </c>
      <c r="D653" s="99" t="s">
        <v>555</v>
      </c>
      <c r="E653" s="482">
        <v>7</v>
      </c>
      <c r="F653" s="99" t="s">
        <v>554</v>
      </c>
      <c r="H653" s="99">
        <f>'Справка 6'!J24</f>
        <v>936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44377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44377</v>
      </c>
      <c r="D655" s="99" t="s">
        <v>558</v>
      </c>
      <c r="E655" s="482">
        <v>7</v>
      </c>
      <c r="F655" s="99" t="s">
        <v>542</v>
      </c>
      <c r="H655" s="99">
        <f>'Справка 6'!J26</f>
        <v>12527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44377</v>
      </c>
      <c r="D656" s="99" t="s">
        <v>560</v>
      </c>
      <c r="E656" s="482">
        <v>7</v>
      </c>
      <c r="F656" s="99" t="s">
        <v>838</v>
      </c>
      <c r="H656" s="99">
        <f>'Справка 6'!J27</f>
        <v>20198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44377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44377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44377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44377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44377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44377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44377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44377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44377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44377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44377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44377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44377</v>
      </c>
      <c r="D669" s="99" t="s">
        <v>581</v>
      </c>
      <c r="E669" s="482">
        <v>7</v>
      </c>
      <c r="F669" s="99" t="s">
        <v>580</v>
      </c>
      <c r="H669" s="99">
        <f>'Справка 6'!J41</f>
        <v>4116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44377</v>
      </c>
      <c r="D670" s="99" t="s">
        <v>583</v>
      </c>
      <c r="E670" s="482">
        <v>7</v>
      </c>
      <c r="F670" s="99" t="s">
        <v>582</v>
      </c>
      <c r="H670" s="99">
        <f>'Справка 6'!J42</f>
        <v>37510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44377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44377</v>
      </c>
      <c r="D672" s="99" t="s">
        <v>526</v>
      </c>
      <c r="E672" s="482">
        <v>8</v>
      </c>
      <c r="F672" s="99" t="s">
        <v>525</v>
      </c>
      <c r="H672" s="99">
        <f>'Справка 6'!K12</f>
        <v>533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44377</v>
      </c>
      <c r="D673" s="99" t="s">
        <v>529</v>
      </c>
      <c r="E673" s="482">
        <v>8</v>
      </c>
      <c r="F673" s="99" t="s">
        <v>528</v>
      </c>
      <c r="H673" s="99">
        <f>'Справка 6'!K13</f>
        <v>2142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44377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44377</v>
      </c>
      <c r="D675" s="99" t="s">
        <v>535</v>
      </c>
      <c r="E675" s="482">
        <v>8</v>
      </c>
      <c r="F675" s="99" t="s">
        <v>534</v>
      </c>
      <c r="H675" s="99">
        <f>'Справка 6'!K15</f>
        <v>51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44377</v>
      </c>
      <c r="D676" s="99" t="s">
        <v>537</v>
      </c>
      <c r="E676" s="482">
        <v>8</v>
      </c>
      <c r="F676" s="99" t="s">
        <v>536</v>
      </c>
      <c r="H676" s="99">
        <f>'Справка 6'!K16</f>
        <v>298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44377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44377</v>
      </c>
      <c r="D678" s="99" t="s">
        <v>543</v>
      </c>
      <c r="E678" s="482">
        <v>8</v>
      </c>
      <c r="F678" s="99" t="s">
        <v>542</v>
      </c>
      <c r="H678" s="99">
        <f>'Справка 6'!K18</f>
        <v>206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44377</v>
      </c>
      <c r="D679" s="99" t="s">
        <v>545</v>
      </c>
      <c r="E679" s="482">
        <v>8</v>
      </c>
      <c r="F679" s="99" t="s">
        <v>804</v>
      </c>
      <c r="H679" s="99">
        <f>'Справка 6'!K19</f>
        <v>3230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44377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44377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44377</v>
      </c>
      <c r="D682" s="99" t="s">
        <v>553</v>
      </c>
      <c r="E682" s="482">
        <v>8</v>
      </c>
      <c r="F682" s="99" t="s">
        <v>552</v>
      </c>
      <c r="H682" s="99">
        <f>'Справка 6'!K23</f>
        <v>27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44377</v>
      </c>
      <c r="D683" s="99" t="s">
        <v>555</v>
      </c>
      <c r="E683" s="482">
        <v>8</v>
      </c>
      <c r="F683" s="99" t="s">
        <v>554</v>
      </c>
      <c r="H683" s="99">
        <f>'Справка 6'!K24</f>
        <v>924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44377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44377</v>
      </c>
      <c r="D685" s="99" t="s">
        <v>558</v>
      </c>
      <c r="E685" s="482">
        <v>8</v>
      </c>
      <c r="F685" s="99" t="s">
        <v>542</v>
      </c>
      <c r="H685" s="99">
        <f>'Справка 6'!K26</f>
        <v>213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44377</v>
      </c>
      <c r="D686" s="99" t="s">
        <v>560</v>
      </c>
      <c r="E686" s="482">
        <v>8</v>
      </c>
      <c r="F686" s="99" t="s">
        <v>838</v>
      </c>
      <c r="H686" s="99">
        <f>'Справка 6'!K27</f>
        <v>1164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44377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44377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44377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44377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44377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44377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44377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44377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44377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44377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44377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44377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44377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44377</v>
      </c>
      <c r="D700" s="99" t="s">
        <v>583</v>
      </c>
      <c r="E700" s="482">
        <v>8</v>
      </c>
      <c r="F700" s="99" t="s">
        <v>582</v>
      </c>
      <c r="H700" s="99">
        <f>'Справка 6'!K42</f>
        <v>4394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44377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44377</v>
      </c>
      <c r="D702" s="99" t="s">
        <v>526</v>
      </c>
      <c r="E702" s="482">
        <v>9</v>
      </c>
      <c r="F702" s="99" t="s">
        <v>525</v>
      </c>
      <c r="H702" s="99">
        <f>'Справка 6'!L12</f>
        <v>68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44377</v>
      </c>
      <c r="D703" s="99" t="s">
        <v>529</v>
      </c>
      <c r="E703" s="482">
        <v>9</v>
      </c>
      <c r="F703" s="99" t="s">
        <v>528</v>
      </c>
      <c r="H703" s="99">
        <f>'Справка 6'!L13</f>
        <v>43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44377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44377</v>
      </c>
      <c r="D705" s="99" t="s">
        <v>535</v>
      </c>
      <c r="E705" s="482">
        <v>9</v>
      </c>
      <c r="F705" s="99" t="s">
        <v>534</v>
      </c>
      <c r="H705" s="99">
        <f>'Справка 6'!L15</f>
        <v>8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44377</v>
      </c>
      <c r="D706" s="99" t="s">
        <v>537</v>
      </c>
      <c r="E706" s="482">
        <v>9</v>
      </c>
      <c r="F706" s="99" t="s">
        <v>536</v>
      </c>
      <c r="H706" s="99">
        <f>'Справка 6'!L16</f>
        <v>15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44377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44377</v>
      </c>
      <c r="D708" s="99" t="s">
        <v>543</v>
      </c>
      <c r="E708" s="482">
        <v>9</v>
      </c>
      <c r="F708" s="99" t="s">
        <v>542</v>
      </c>
      <c r="H708" s="99">
        <f>'Справка 6'!L18</f>
        <v>62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44377</v>
      </c>
      <c r="D709" s="99" t="s">
        <v>545</v>
      </c>
      <c r="E709" s="482">
        <v>9</v>
      </c>
      <c r="F709" s="99" t="s">
        <v>804</v>
      </c>
      <c r="H709" s="99">
        <f>'Справка 6'!L19</f>
        <v>196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44377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44377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44377</v>
      </c>
      <c r="D712" s="99" t="s">
        <v>553</v>
      </c>
      <c r="E712" s="482">
        <v>9</v>
      </c>
      <c r="F712" s="99" t="s">
        <v>552</v>
      </c>
      <c r="H712" s="99">
        <f>'Справка 6'!L23</f>
        <v>7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44377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44377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44377</v>
      </c>
      <c r="D715" s="99" t="s">
        <v>558</v>
      </c>
      <c r="E715" s="482">
        <v>9</v>
      </c>
      <c r="F715" s="99" t="s">
        <v>542</v>
      </c>
      <c r="H715" s="99">
        <f>'Справка 6'!L26</f>
        <v>70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44377</v>
      </c>
      <c r="D716" s="99" t="s">
        <v>560</v>
      </c>
      <c r="E716" s="482">
        <v>9</v>
      </c>
      <c r="F716" s="99" t="s">
        <v>838</v>
      </c>
      <c r="H716" s="99">
        <f>'Справка 6'!L27</f>
        <v>77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44377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44377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44377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44377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44377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44377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44377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44377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44377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44377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44377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44377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44377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44377</v>
      </c>
      <c r="D730" s="99" t="s">
        <v>583</v>
      </c>
      <c r="E730" s="482">
        <v>9</v>
      </c>
      <c r="F730" s="99" t="s">
        <v>582</v>
      </c>
      <c r="H730" s="99">
        <f>'Справка 6'!L42</f>
        <v>273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44377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44377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44377</v>
      </c>
      <c r="D733" s="99" t="s">
        <v>529</v>
      </c>
      <c r="E733" s="482">
        <v>10</v>
      </c>
      <c r="F733" s="99" t="s">
        <v>528</v>
      </c>
      <c r="H733" s="99">
        <f>'Справка 6'!M13</f>
        <v>2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44377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44377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44377</v>
      </c>
      <c r="D736" s="99" t="s">
        <v>537</v>
      </c>
      <c r="E736" s="482">
        <v>10</v>
      </c>
      <c r="F736" s="99" t="s">
        <v>536</v>
      </c>
      <c r="H736" s="99">
        <f>'Справка 6'!M16</f>
        <v>-2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44377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44377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44377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44377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44377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44377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44377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44377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44377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44377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44377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44377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44377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44377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44377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44377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44377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44377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44377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44377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44377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44377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44377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44377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44377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44377</v>
      </c>
      <c r="D762" s="99" t="s">
        <v>526</v>
      </c>
      <c r="E762" s="482">
        <v>11</v>
      </c>
      <c r="F762" s="99" t="s">
        <v>525</v>
      </c>
      <c r="H762" s="99">
        <f>'Справка 6'!N12</f>
        <v>601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44377</v>
      </c>
      <c r="D763" s="99" t="s">
        <v>529</v>
      </c>
      <c r="E763" s="482">
        <v>11</v>
      </c>
      <c r="F763" s="99" t="s">
        <v>528</v>
      </c>
      <c r="H763" s="99">
        <f>'Справка 6'!N13</f>
        <v>2183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44377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44377</v>
      </c>
      <c r="D765" s="99" t="s">
        <v>535</v>
      </c>
      <c r="E765" s="482">
        <v>11</v>
      </c>
      <c r="F765" s="99" t="s">
        <v>534</v>
      </c>
      <c r="H765" s="99">
        <f>'Справка 6'!N15</f>
        <v>59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44377</v>
      </c>
      <c r="D766" s="99" t="s">
        <v>537</v>
      </c>
      <c r="E766" s="482">
        <v>11</v>
      </c>
      <c r="F766" s="99" t="s">
        <v>536</v>
      </c>
      <c r="H766" s="99">
        <f>'Справка 6'!N16</f>
        <v>315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44377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44377</v>
      </c>
      <c r="D768" s="99" t="s">
        <v>543</v>
      </c>
      <c r="E768" s="482">
        <v>11</v>
      </c>
      <c r="F768" s="99" t="s">
        <v>542</v>
      </c>
      <c r="H768" s="99">
        <f>'Справка 6'!N18</f>
        <v>268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44377</v>
      </c>
      <c r="D769" s="99" t="s">
        <v>545</v>
      </c>
      <c r="E769" s="482">
        <v>11</v>
      </c>
      <c r="F769" s="99" t="s">
        <v>804</v>
      </c>
      <c r="H769" s="99">
        <f>'Справка 6'!N19</f>
        <v>3426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44377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44377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44377</v>
      </c>
      <c r="D772" s="99" t="s">
        <v>553</v>
      </c>
      <c r="E772" s="482">
        <v>11</v>
      </c>
      <c r="F772" s="99" t="s">
        <v>552</v>
      </c>
      <c r="H772" s="99">
        <f>'Справка 6'!N23</f>
        <v>34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44377</v>
      </c>
      <c r="D773" s="99" t="s">
        <v>555</v>
      </c>
      <c r="E773" s="482">
        <v>11</v>
      </c>
      <c r="F773" s="99" t="s">
        <v>554</v>
      </c>
      <c r="H773" s="99">
        <f>'Справка 6'!N24</f>
        <v>924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44377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44377</v>
      </c>
      <c r="D775" s="99" t="s">
        <v>558</v>
      </c>
      <c r="E775" s="482">
        <v>11</v>
      </c>
      <c r="F775" s="99" t="s">
        <v>542</v>
      </c>
      <c r="H775" s="99">
        <f>'Справка 6'!N26</f>
        <v>283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44377</v>
      </c>
      <c r="D776" s="99" t="s">
        <v>560</v>
      </c>
      <c r="E776" s="482">
        <v>11</v>
      </c>
      <c r="F776" s="99" t="s">
        <v>838</v>
      </c>
      <c r="H776" s="99">
        <f>'Справка 6'!N27</f>
        <v>1241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44377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44377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44377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44377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44377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44377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44377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44377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44377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44377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44377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44377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44377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44377</v>
      </c>
      <c r="D790" s="99" t="s">
        <v>583</v>
      </c>
      <c r="E790" s="482">
        <v>11</v>
      </c>
      <c r="F790" s="99" t="s">
        <v>582</v>
      </c>
      <c r="H790" s="99">
        <f>'Справка 6'!N42</f>
        <v>4667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44377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44377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44377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44377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44377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44377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44377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44377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44377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44377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44377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44377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44377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44377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44377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44377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44377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44377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44377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44377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44377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44377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44377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44377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44377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44377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44377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44377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44377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44377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44377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44377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44377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44377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44377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44377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44377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44377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44377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44377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44377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44377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44377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44377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44377</v>
      </c>
      <c r="D835" s="99" t="s">
        <v>558</v>
      </c>
      <c r="E835" s="482">
        <v>13</v>
      </c>
      <c r="F835" s="99" t="s">
        <v>542</v>
      </c>
      <c r="H835" s="99">
        <f>'Справка 6'!P26</f>
        <v>10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44377</v>
      </c>
      <c r="D836" s="99" t="s">
        <v>560</v>
      </c>
      <c r="E836" s="482">
        <v>13</v>
      </c>
      <c r="F836" s="99" t="s">
        <v>838</v>
      </c>
      <c r="H836" s="99">
        <f>'Справка 6'!P27</f>
        <v>10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44377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44377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44377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44377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44377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44377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44377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44377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44377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44377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44377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44377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44377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44377</v>
      </c>
      <c r="D850" s="99" t="s">
        <v>583</v>
      </c>
      <c r="E850" s="482">
        <v>13</v>
      </c>
      <c r="F850" s="99" t="s">
        <v>582</v>
      </c>
      <c r="H850" s="99">
        <f>'Справка 6'!P42</f>
        <v>10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44377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44377</v>
      </c>
      <c r="D852" s="99" t="s">
        <v>526</v>
      </c>
      <c r="E852" s="482">
        <v>14</v>
      </c>
      <c r="F852" s="99" t="s">
        <v>525</v>
      </c>
      <c r="H852" s="99">
        <f>'Справка 6'!Q12</f>
        <v>601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44377</v>
      </c>
      <c r="D853" s="99" t="s">
        <v>529</v>
      </c>
      <c r="E853" s="482">
        <v>14</v>
      </c>
      <c r="F853" s="99" t="s">
        <v>528</v>
      </c>
      <c r="H853" s="99">
        <f>'Справка 6'!Q13</f>
        <v>2183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44377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44377</v>
      </c>
      <c r="D855" s="99" t="s">
        <v>535</v>
      </c>
      <c r="E855" s="482">
        <v>14</v>
      </c>
      <c r="F855" s="99" t="s">
        <v>534</v>
      </c>
      <c r="H855" s="99">
        <f>'Справка 6'!Q15</f>
        <v>59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44377</v>
      </c>
      <c r="D856" s="99" t="s">
        <v>537</v>
      </c>
      <c r="E856" s="482">
        <v>14</v>
      </c>
      <c r="F856" s="99" t="s">
        <v>536</v>
      </c>
      <c r="H856" s="99">
        <f>'Справка 6'!Q16</f>
        <v>315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44377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44377</v>
      </c>
      <c r="D858" s="99" t="s">
        <v>543</v>
      </c>
      <c r="E858" s="482">
        <v>14</v>
      </c>
      <c r="F858" s="99" t="s">
        <v>542</v>
      </c>
      <c r="H858" s="99">
        <f>'Справка 6'!Q18</f>
        <v>268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44377</v>
      </c>
      <c r="D859" s="99" t="s">
        <v>545</v>
      </c>
      <c r="E859" s="482">
        <v>14</v>
      </c>
      <c r="F859" s="99" t="s">
        <v>804</v>
      </c>
      <c r="H859" s="99">
        <f>'Справка 6'!Q19</f>
        <v>3426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44377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44377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44377</v>
      </c>
      <c r="D862" s="99" t="s">
        <v>553</v>
      </c>
      <c r="E862" s="482">
        <v>14</v>
      </c>
      <c r="F862" s="99" t="s">
        <v>552</v>
      </c>
      <c r="H862" s="99">
        <f>'Справка 6'!Q23</f>
        <v>34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44377</v>
      </c>
      <c r="D863" s="99" t="s">
        <v>555</v>
      </c>
      <c r="E863" s="482">
        <v>14</v>
      </c>
      <c r="F863" s="99" t="s">
        <v>554</v>
      </c>
      <c r="H863" s="99">
        <f>'Справка 6'!Q24</f>
        <v>924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44377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44377</v>
      </c>
      <c r="D865" s="99" t="s">
        <v>558</v>
      </c>
      <c r="E865" s="482">
        <v>14</v>
      </c>
      <c r="F865" s="99" t="s">
        <v>542</v>
      </c>
      <c r="H865" s="99">
        <f>'Справка 6'!Q26</f>
        <v>273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44377</v>
      </c>
      <c r="D866" s="99" t="s">
        <v>560</v>
      </c>
      <c r="E866" s="482">
        <v>14</v>
      </c>
      <c r="F866" s="99" t="s">
        <v>838</v>
      </c>
      <c r="H866" s="99">
        <f>'Справка 6'!Q27</f>
        <v>1231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44377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44377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44377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44377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44377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44377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44377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44377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44377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44377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44377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44377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44377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44377</v>
      </c>
      <c r="D880" s="99" t="s">
        <v>583</v>
      </c>
      <c r="E880" s="482">
        <v>14</v>
      </c>
      <c r="F880" s="99" t="s">
        <v>582</v>
      </c>
      <c r="H880" s="99">
        <f>'Справка 6'!Q42</f>
        <v>4657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44377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44377</v>
      </c>
      <c r="D882" s="99" t="s">
        <v>526</v>
      </c>
      <c r="E882" s="482">
        <v>15</v>
      </c>
      <c r="F882" s="99" t="s">
        <v>525</v>
      </c>
      <c r="H882" s="99">
        <f>'Справка 6'!R12</f>
        <v>2843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44377</v>
      </c>
      <c r="D883" s="99" t="s">
        <v>529</v>
      </c>
      <c r="E883" s="482">
        <v>15</v>
      </c>
      <c r="F883" s="99" t="s">
        <v>528</v>
      </c>
      <c r="H883" s="99">
        <f>'Справка 6'!R13</f>
        <v>288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44377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44377</v>
      </c>
      <c r="D885" s="99" t="s">
        <v>535</v>
      </c>
      <c r="E885" s="482">
        <v>15</v>
      </c>
      <c r="F885" s="99" t="s">
        <v>534</v>
      </c>
      <c r="H885" s="99">
        <f>'Справка 6'!R15</f>
        <v>14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44377</v>
      </c>
      <c r="D886" s="99" t="s">
        <v>537</v>
      </c>
      <c r="E886" s="482">
        <v>15</v>
      </c>
      <c r="F886" s="99" t="s">
        <v>536</v>
      </c>
      <c r="H886" s="99">
        <f>'Справка 6'!R16</f>
        <v>148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44377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44377</v>
      </c>
      <c r="D888" s="99" t="s">
        <v>543</v>
      </c>
      <c r="E888" s="482">
        <v>15</v>
      </c>
      <c r="F888" s="99" t="s">
        <v>542</v>
      </c>
      <c r="H888" s="99">
        <f>'Справка 6'!R18</f>
        <v>3759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44377</v>
      </c>
      <c r="D889" s="99" t="s">
        <v>545</v>
      </c>
      <c r="E889" s="482">
        <v>15</v>
      </c>
      <c r="F889" s="99" t="s">
        <v>804</v>
      </c>
      <c r="H889" s="99">
        <f>'Справка 6'!R19</f>
        <v>7146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44377</v>
      </c>
      <c r="D890" s="99" t="s">
        <v>547</v>
      </c>
      <c r="E890" s="482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44377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44377</v>
      </c>
      <c r="D892" s="99" t="s">
        <v>553</v>
      </c>
      <c r="E892" s="482">
        <v>15</v>
      </c>
      <c r="F892" s="99" t="s">
        <v>552</v>
      </c>
      <c r="H892" s="99">
        <f>'Справка 6'!R23</f>
        <v>6701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44377</v>
      </c>
      <c r="D893" s="99" t="s">
        <v>555</v>
      </c>
      <c r="E893" s="482">
        <v>15</v>
      </c>
      <c r="F893" s="99" t="s">
        <v>554</v>
      </c>
      <c r="H893" s="99">
        <f>'Справка 6'!R24</f>
        <v>12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44377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44377</v>
      </c>
      <c r="D895" s="99" t="s">
        <v>558</v>
      </c>
      <c r="E895" s="482">
        <v>15</v>
      </c>
      <c r="F895" s="99" t="s">
        <v>542</v>
      </c>
      <c r="H895" s="99">
        <f>'Справка 6'!R26</f>
        <v>12254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44377</v>
      </c>
      <c r="D896" s="99" t="s">
        <v>560</v>
      </c>
      <c r="E896" s="482">
        <v>15</v>
      </c>
      <c r="F896" s="99" t="s">
        <v>838</v>
      </c>
      <c r="H896" s="99">
        <f>'Справка 6'!R27</f>
        <v>18967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44377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44377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44377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44377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44377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44377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44377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44377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44377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44377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44377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44377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44377</v>
      </c>
      <c r="D909" s="99" t="s">
        <v>581</v>
      </c>
      <c r="E909" s="482">
        <v>15</v>
      </c>
      <c r="F909" s="99" t="s">
        <v>580</v>
      </c>
      <c r="H909" s="99">
        <f>'Справка 6'!R41</f>
        <v>4116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44377</v>
      </c>
      <c r="D910" s="99" t="s">
        <v>583</v>
      </c>
      <c r="E910" s="482">
        <v>15</v>
      </c>
      <c r="F910" s="99" t="s">
        <v>582</v>
      </c>
      <c r="H910" s="99">
        <f>'Справка 6'!R42</f>
        <v>32853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44377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44377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44377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44377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44377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44377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44377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44377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44377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44377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44377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518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44377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257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44377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55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44377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202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44377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44377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3160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44377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221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44377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328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44377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30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44377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44377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19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44377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19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44377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44377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44377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44377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3765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44377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44377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44377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44377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3765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44377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7780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44377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8298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44377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44377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44377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44377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44377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44377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44377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44377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44377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44377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44377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44377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257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44377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55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44377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202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44377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44377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3160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44377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221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44377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328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44377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30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44377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44377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19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44377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19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44377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44377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44377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44377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3765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44377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44377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44377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44377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3765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44377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7780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44377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7780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44377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44377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44377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44377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44377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44377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44377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44377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44377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44377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44377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518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44377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44377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44377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44377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44377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44377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44377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44377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44377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44377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44377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44377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44377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44377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44377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44377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44377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44377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44377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44377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44377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518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44377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11652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44377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5501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44377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44377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6151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44377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44377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44377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44377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44377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44377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44377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44377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44377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235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44377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44377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11887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44377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1088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44377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9484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44377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91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44377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44377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9393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44377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812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44377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812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44377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44377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44377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44377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322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44377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44377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44377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44377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322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44377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7539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44377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2118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44377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2148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44377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1702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44377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832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44377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400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44377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44377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170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44377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230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44377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339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44377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36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44377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18193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44377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31168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44377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44377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44377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44377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44377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44377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44377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44377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44377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44377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44377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44377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44377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44377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44377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44377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44377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9484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44377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91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44377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44377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9393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44377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812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44377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812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44377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44377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44377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44377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322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44377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44377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44377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44377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322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44377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7539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44377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2118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44377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2148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44377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1702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44377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832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44377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400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44377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44377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170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44377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230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44377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339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44377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36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44377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18193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44377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18193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44377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11652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44377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5501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44377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44377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6151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44377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44377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44377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44377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44377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44377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44377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44377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44377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235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44377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44377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11887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44377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1088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44377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44377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44377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44377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44377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44377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44377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44377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44377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44377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44377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44377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44377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44377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44377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44377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44377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44377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44377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44377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44377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44377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44377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44377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44377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44377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44377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12975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44377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44377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44377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44377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44377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44377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44377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44377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44377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44377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44377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44377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44377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44377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44377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44377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44377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44377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44377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44377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44377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44377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44377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44377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44377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44377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44377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44377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44377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44377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44377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44377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44377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44377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44377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44377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44377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44377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44377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44377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44377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44377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44377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44377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44377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44377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44377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44377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44377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44377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44377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44377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44377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44377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44377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44377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44377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44377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44377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44377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44377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44377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44377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44377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44377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44377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44377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44377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44377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44377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44377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44377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44377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44377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44377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44377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44377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44377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44377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44377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44377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44377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44377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44377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44377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44377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44377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44377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44377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44377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44377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44377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44377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44377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44377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44377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44377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44377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44377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44377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44377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44377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44377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44377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44377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44377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44377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44377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44377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44377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44377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44377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44377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44377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44377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44377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44377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44377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44377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44377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44377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44377</v>
      </c>
      <c r="D1259" s="99" t="s">
        <v>772</v>
      </c>
      <c r="E1259" s="99">
        <v>5</v>
      </c>
      <c r="F1259" s="99" t="s">
        <v>762</v>
      </c>
      <c r="H1259" s="484">
        <f>'Справка 8'!G20</f>
        <v>7215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44377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44377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44377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44377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44377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44377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44377</v>
      </c>
      <c r="D1266" s="99" t="s">
        <v>786</v>
      </c>
      <c r="E1266" s="99">
        <v>5</v>
      </c>
      <c r="F1266" s="99" t="s">
        <v>771</v>
      </c>
      <c r="H1266" s="484">
        <f>'Справка 8'!G27</f>
        <v>7215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44377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44377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44377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44377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44377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44377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44377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44377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44377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44377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44377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44377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44377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44377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44377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44377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44377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44377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44377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44377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44377</v>
      </c>
      <c r="D1287" s="99" t="s">
        <v>772</v>
      </c>
      <c r="E1287" s="99">
        <v>7</v>
      </c>
      <c r="F1287" s="99" t="s">
        <v>762</v>
      </c>
      <c r="H1287" s="484">
        <f>'Справка 8'!I20</f>
        <v>14218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44377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44377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44377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44377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44377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44377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44377</v>
      </c>
      <c r="D1294" s="99" t="s">
        <v>786</v>
      </c>
      <c r="E1294" s="99">
        <v>7</v>
      </c>
      <c r="F1294" s="99" t="s">
        <v>771</v>
      </c>
      <c r="H1294" s="484">
        <f>'Справка 8'!I27</f>
        <v>14218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C20" sqref="C2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2843</v>
      </c>
      <c r="D13" s="188">
        <v>2911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288</v>
      </c>
      <c r="D14" s="188">
        <v>297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14</v>
      </c>
      <c r="D16" s="188">
        <v>22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148</v>
      </c>
      <c r="D17" s="188">
        <v>165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f>344+3415</f>
        <v>3759</v>
      </c>
      <c r="D19" s="188">
        <v>3821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7146</v>
      </c>
      <c r="D20" s="567">
        <f>SUM(D12:D19)</f>
        <v>7310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2624</v>
      </c>
      <c r="D21" s="463">
        <v>2624</v>
      </c>
      <c r="E21" s="84" t="s">
        <v>58</v>
      </c>
      <c r="F21" s="87" t="s">
        <v>59</v>
      </c>
      <c r="G21" s="188">
        <v>8260</v>
      </c>
      <c r="H21" s="188">
        <v>8260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2084</v>
      </c>
      <c r="H22" s="583">
        <f>SUM(H23:H25)</f>
        <v>1990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894</v>
      </c>
      <c r="H23" s="188">
        <v>800</v>
      </c>
    </row>
    <row r="24" spans="1:13" ht="15.75">
      <c r="A24" s="84" t="s">
        <v>67</v>
      </c>
      <c r="B24" s="86" t="s">
        <v>68</v>
      </c>
      <c r="C24" s="188">
        <v>6701</v>
      </c>
      <c r="D24" s="188">
        <v>6687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12</v>
      </c>
      <c r="D25" s="188">
        <v>12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35174</v>
      </c>
      <c r="H26" s="567">
        <f>H20+H21+H22</f>
        <v>35080</v>
      </c>
      <c r="M26" s="92"/>
    </row>
    <row r="27" spans="1:8" ht="15.75">
      <c r="A27" s="84" t="s">
        <v>79</v>
      </c>
      <c r="B27" s="86" t="s">
        <v>80</v>
      </c>
      <c r="C27" s="188">
        <f>3981+8093+81+99</f>
        <v>12254</v>
      </c>
      <c r="D27" s="188">
        <v>12018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18967</v>
      </c>
      <c r="D28" s="567">
        <f>SUM(D24:D27)</f>
        <v>18717</v>
      </c>
      <c r="E28" s="193" t="s">
        <v>84</v>
      </c>
      <c r="F28" s="87" t="s">
        <v>85</v>
      </c>
      <c r="G28" s="564">
        <f>SUM(G29:G31)</f>
        <v>-16547</v>
      </c>
      <c r="H28" s="565">
        <f>SUM(H29:H31)</f>
        <v>-12516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958</v>
      </c>
      <c r="H29" s="188">
        <v>1052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-17505</v>
      </c>
      <c r="H30" s="188">
        <v>-13568</v>
      </c>
      <c r="M30" s="92"/>
    </row>
    <row r="31" spans="1:8" ht="15.75">
      <c r="A31" s="84" t="s">
        <v>91</v>
      </c>
      <c r="B31" s="86" t="s">
        <v>92</v>
      </c>
      <c r="C31" s="188">
        <v>4116</v>
      </c>
      <c r="D31" s="188">
        <v>4116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4116</v>
      </c>
      <c r="D33" s="567">
        <f>D31+D32</f>
        <v>4116</v>
      </c>
      <c r="E33" s="191" t="s">
        <v>101</v>
      </c>
      <c r="F33" s="87" t="s">
        <v>102</v>
      </c>
      <c r="G33" s="188">
        <v>-182</v>
      </c>
      <c r="H33" s="188">
        <v>-3937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-16729</v>
      </c>
      <c r="H34" s="567">
        <f>H28+H32+H33</f>
        <v>-16453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23227</v>
      </c>
      <c r="H37" s="569">
        <f>H26+H18+H34</f>
        <v>23409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924</v>
      </c>
      <c r="H40" s="552">
        <v>958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11652</v>
      </c>
      <c r="H44" s="188">
        <v>5388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235</v>
      </c>
      <c r="H49" s="188">
        <v>300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11887</v>
      </c>
      <c r="H50" s="565">
        <f>SUM(H44:H49)</f>
        <v>5688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1088</v>
      </c>
      <c r="H54" s="188">
        <v>1088</v>
      </c>
    </row>
    <row r="55" spans="1:8" ht="15.75">
      <c r="A55" s="94" t="s">
        <v>166</v>
      </c>
      <c r="B55" s="90" t="s">
        <v>167</v>
      </c>
      <c r="C55" s="465">
        <v>518</v>
      </c>
      <c r="D55" s="465">
        <v>518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33371</v>
      </c>
      <c r="D56" s="571">
        <f>D20+D21+D22+D28+D33+D46+D52+D54+D55</f>
        <v>33285</v>
      </c>
      <c r="E56" s="94" t="s">
        <v>825</v>
      </c>
      <c r="F56" s="93" t="s">
        <v>172</v>
      </c>
      <c r="G56" s="568">
        <f>G50+G52+G53+G54+G55</f>
        <v>12975</v>
      </c>
      <c r="H56" s="569">
        <f>H50+H52+H53+H54+H55</f>
        <v>6776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10</v>
      </c>
      <c r="D59" s="188">
        <v>8</v>
      </c>
      <c r="E59" s="192" t="s">
        <v>180</v>
      </c>
      <c r="F59" s="473" t="s">
        <v>181</v>
      </c>
      <c r="G59" s="188">
        <v>812</v>
      </c>
      <c r="H59" s="188">
        <v>905</v>
      </c>
    </row>
    <row r="60" spans="1:13" ht="15.75">
      <c r="A60" s="84" t="s">
        <v>178</v>
      </c>
      <c r="B60" s="86" t="s">
        <v>179</v>
      </c>
      <c r="C60" s="188">
        <v>20</v>
      </c>
      <c r="D60" s="188"/>
      <c r="E60" s="84" t="s">
        <v>184</v>
      </c>
      <c r="F60" s="87" t="s">
        <v>185</v>
      </c>
      <c r="G60" s="188">
        <v>322</v>
      </c>
      <c r="H60" s="188">
        <v>443</v>
      </c>
      <c r="M60" s="92"/>
    </row>
    <row r="61" spans="1:8" ht="15.75">
      <c r="A61" s="84" t="s">
        <v>182</v>
      </c>
      <c r="B61" s="86" t="s">
        <v>183</v>
      </c>
      <c r="C61" s="188">
        <v>37</v>
      </c>
      <c r="D61" s="188">
        <v>38</v>
      </c>
      <c r="E61" s="191" t="s">
        <v>188</v>
      </c>
      <c r="F61" s="87" t="s">
        <v>189</v>
      </c>
      <c r="G61" s="564">
        <f>SUM(G62:G68)</f>
        <v>17023</v>
      </c>
      <c r="H61" s="565">
        <f>SUM(H62:H68)</f>
        <v>23172</v>
      </c>
    </row>
    <row r="62" spans="1:13" ht="15.75">
      <c r="A62" s="84" t="s">
        <v>186</v>
      </c>
      <c r="B62" s="88" t="s">
        <v>187</v>
      </c>
      <c r="C62" s="188"/>
      <c r="D62" s="188"/>
      <c r="E62" s="191" t="s">
        <v>192</v>
      </c>
      <c r="F62" s="87" t="s">
        <v>193</v>
      </c>
      <c r="G62" s="188">
        <v>9484</v>
      </c>
      <c r="H62" s="188">
        <v>16501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2118</v>
      </c>
      <c r="H63" s="188">
        <v>631</v>
      </c>
    </row>
    <row r="64" spans="1:13" ht="15.75">
      <c r="A64" s="84" t="s">
        <v>194</v>
      </c>
      <c r="B64" s="86" t="s">
        <v>195</v>
      </c>
      <c r="C64" s="188"/>
      <c r="D64" s="188">
        <v>20</v>
      </c>
      <c r="E64" s="84" t="s">
        <v>199</v>
      </c>
      <c r="F64" s="87" t="s">
        <v>200</v>
      </c>
      <c r="G64" s="188">
        <v>2148</v>
      </c>
      <c r="H64" s="188">
        <v>2481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67</v>
      </c>
      <c r="D65" s="567">
        <f>SUM(D59:D64)</f>
        <v>66</v>
      </c>
      <c r="E65" s="84" t="s">
        <v>201</v>
      </c>
      <c r="F65" s="87" t="s">
        <v>202</v>
      </c>
      <c r="G65" s="188">
        <v>1702</v>
      </c>
      <c r="H65" s="188">
        <v>1519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1171-339</f>
        <v>832</v>
      </c>
      <c r="H66" s="188">
        <v>799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339</v>
      </c>
      <c r="H67" s="188">
        <v>428</v>
      </c>
    </row>
    <row r="68" spans="1:8" ht="15.75">
      <c r="A68" s="84" t="s">
        <v>206</v>
      </c>
      <c r="B68" s="86" t="s">
        <v>207</v>
      </c>
      <c r="C68" s="188">
        <v>257</v>
      </c>
      <c r="D68" s="188">
        <v>694</v>
      </c>
      <c r="E68" s="84" t="s">
        <v>212</v>
      </c>
      <c r="F68" s="87" t="s">
        <v>213</v>
      </c>
      <c r="G68" s="188">
        <v>400</v>
      </c>
      <c r="H68" s="188">
        <f>804+9</f>
        <v>813</v>
      </c>
    </row>
    <row r="69" spans="1:8" ht="15.75">
      <c r="A69" s="84" t="s">
        <v>210</v>
      </c>
      <c r="B69" s="86" t="s">
        <v>211</v>
      </c>
      <c r="C69" s="188">
        <v>3160</v>
      </c>
      <c r="D69" s="188">
        <v>2535</v>
      </c>
      <c r="E69" s="192" t="s">
        <v>79</v>
      </c>
      <c r="F69" s="87" t="s">
        <v>216</v>
      </c>
      <c r="G69" s="188">
        <f>28+8</f>
        <v>36</v>
      </c>
      <c r="H69" s="188">
        <v>77</v>
      </c>
    </row>
    <row r="70" spans="1:8" ht="15.75">
      <c r="A70" s="84" t="s">
        <v>214</v>
      </c>
      <c r="B70" s="86" t="s">
        <v>215</v>
      </c>
      <c r="C70" s="188">
        <v>221</v>
      </c>
      <c r="D70" s="188">
        <v>101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328</v>
      </c>
      <c r="D71" s="188">
        <v>247</v>
      </c>
      <c r="E71" s="461" t="s">
        <v>47</v>
      </c>
      <c r="F71" s="89" t="s">
        <v>223</v>
      </c>
      <c r="G71" s="566">
        <f>G59+G60+G61+G69+G70</f>
        <v>18193</v>
      </c>
      <c r="H71" s="567">
        <f>H59+H60+H61+H69+H70</f>
        <v>24597</v>
      </c>
    </row>
    <row r="72" spans="1:8" ht="15.75">
      <c r="A72" s="84" t="s">
        <v>221</v>
      </c>
      <c r="B72" s="86" t="s">
        <v>222</v>
      </c>
      <c r="C72" s="188">
        <v>30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19</v>
      </c>
      <c r="D73" s="188">
        <v>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23+2+3693+47</f>
        <v>3765</v>
      </c>
      <c r="D75" s="188">
        <v>4470</v>
      </c>
      <c r="E75" s="472" t="s">
        <v>160</v>
      </c>
      <c r="F75" s="89" t="s">
        <v>233</v>
      </c>
      <c r="G75" s="465">
        <v>1074</v>
      </c>
      <c r="H75" s="466">
        <v>1026</v>
      </c>
    </row>
    <row r="76" spans="1:8" ht="15.75">
      <c r="A76" s="469" t="s">
        <v>77</v>
      </c>
      <c r="B76" s="90" t="s">
        <v>232</v>
      </c>
      <c r="C76" s="566">
        <f>SUM(C68:C75)</f>
        <v>7780</v>
      </c>
      <c r="D76" s="567">
        <f>SUM(D68:D75)</f>
        <v>8080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154</v>
      </c>
      <c r="H77" s="466">
        <v>154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19421</v>
      </c>
      <c r="H79" s="569">
        <f>H71+H73+H75+H77</f>
        <v>25777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14218</v>
      </c>
      <c r="D83" s="188">
        <v>14218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14218</v>
      </c>
      <c r="D85" s="567">
        <f>D84+D83+D79</f>
        <v>14218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14</v>
      </c>
      <c r="D88" s="188">
        <v>54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527</v>
      </c>
      <c r="D89" s="188">
        <v>728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541</v>
      </c>
      <c r="D92" s="567">
        <f>SUM(D88:D91)</f>
        <v>782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570</v>
      </c>
      <c r="D93" s="465">
        <v>489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23176</v>
      </c>
      <c r="D94" s="571">
        <f>D65+D76+D85+D92+D93</f>
        <v>23635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56547</v>
      </c>
      <c r="D95" s="573">
        <f>D94+D56</f>
        <v>56920</v>
      </c>
      <c r="E95" s="220" t="s">
        <v>916</v>
      </c>
      <c r="F95" s="476" t="s">
        <v>268</v>
      </c>
      <c r="G95" s="572">
        <f>G37+G40+G56+G79</f>
        <v>56547</v>
      </c>
      <c r="H95" s="573">
        <f>H37+H40+H56+H79</f>
        <v>56920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44431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43" sqref="H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333</v>
      </c>
      <c r="D12" s="307">
        <v>445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3631</v>
      </c>
      <c r="D13" s="307">
        <v>4044</v>
      </c>
      <c r="E13" s="185" t="s">
        <v>281</v>
      </c>
      <c r="F13" s="231" t="s">
        <v>282</v>
      </c>
      <c r="G13" s="307">
        <v>16</v>
      </c>
      <c r="H13" s="307">
        <v>1</v>
      </c>
    </row>
    <row r="14" spans="1:8" ht="15.75">
      <c r="A14" s="185" t="s">
        <v>283</v>
      </c>
      <c r="B14" s="181" t="s">
        <v>284</v>
      </c>
      <c r="C14" s="307">
        <v>273</v>
      </c>
      <c r="D14" s="307">
        <v>382</v>
      </c>
      <c r="E14" s="236" t="s">
        <v>285</v>
      </c>
      <c r="F14" s="231" t="s">
        <v>286</v>
      </c>
      <c r="G14" s="307">
        <v>8114</v>
      </c>
      <c r="H14" s="307">
        <v>6853</v>
      </c>
    </row>
    <row r="15" spans="1:8" ht="15.75">
      <c r="A15" s="185" t="s">
        <v>287</v>
      </c>
      <c r="B15" s="181" t="s">
        <v>288</v>
      </c>
      <c r="C15" s="307">
        <v>3760</v>
      </c>
      <c r="D15" s="307">
        <v>3874</v>
      </c>
      <c r="E15" s="236" t="s">
        <v>79</v>
      </c>
      <c r="F15" s="231" t="s">
        <v>289</v>
      </c>
      <c r="G15" s="307">
        <v>28</v>
      </c>
      <c r="H15" s="307">
        <v>86</v>
      </c>
    </row>
    <row r="16" spans="1:8" ht="15.75">
      <c r="A16" s="185" t="s">
        <v>290</v>
      </c>
      <c r="B16" s="181" t="s">
        <v>291</v>
      </c>
      <c r="C16" s="307">
        <v>622</v>
      </c>
      <c r="D16" s="307">
        <v>651</v>
      </c>
      <c r="E16" s="227" t="s">
        <v>52</v>
      </c>
      <c r="F16" s="255" t="s">
        <v>292</v>
      </c>
      <c r="G16" s="597">
        <f>SUM(G12:G15)</f>
        <v>8158</v>
      </c>
      <c r="H16" s="598">
        <f>SUM(H12:H15)</f>
        <v>6940</v>
      </c>
    </row>
    <row r="17" spans="1:8" ht="31.5">
      <c r="A17" s="185" t="s">
        <v>293</v>
      </c>
      <c r="B17" s="181" t="s">
        <v>294</v>
      </c>
      <c r="C17" s="307">
        <v>15</v>
      </c>
      <c r="D17" s="307">
        <v>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-21</v>
      </c>
      <c r="D18" s="307"/>
      <c r="E18" s="225" t="s">
        <v>297</v>
      </c>
      <c r="F18" s="229" t="s">
        <v>298</v>
      </c>
      <c r="G18" s="608">
        <v>959</v>
      </c>
      <c r="H18" s="608">
        <v>74</v>
      </c>
    </row>
    <row r="19" spans="1:8" ht="15.75">
      <c r="A19" s="185" t="s">
        <v>299</v>
      </c>
      <c r="B19" s="181" t="s">
        <v>300</v>
      </c>
      <c r="C19" s="307">
        <v>185</v>
      </c>
      <c r="D19" s="307">
        <v>227</v>
      </c>
      <c r="E19" s="185" t="s">
        <v>301</v>
      </c>
      <c r="F19" s="228" t="s">
        <v>302</v>
      </c>
      <c r="G19" s="307">
        <v>958</v>
      </c>
      <c r="H19" s="307">
        <v>74</v>
      </c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8798</v>
      </c>
      <c r="D22" s="598">
        <f>SUM(D12:D18)+D19</f>
        <v>9624</v>
      </c>
      <c r="E22" s="185" t="s">
        <v>309</v>
      </c>
      <c r="F22" s="228" t="s">
        <v>310</v>
      </c>
      <c r="G22" s="307">
        <v>20</v>
      </c>
      <c r="H22" s="307">
        <v>20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>
        <v>18</v>
      </c>
    </row>
    <row r="25" spans="1:8" ht="31.5">
      <c r="A25" s="185" t="s">
        <v>316</v>
      </c>
      <c r="B25" s="228" t="s">
        <v>317</v>
      </c>
      <c r="C25" s="307">
        <v>566</v>
      </c>
      <c r="D25" s="307">
        <v>419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>
        <v>33</v>
      </c>
      <c r="H26" s="307"/>
    </row>
    <row r="27" spans="1:8" ht="31.5">
      <c r="A27" s="185" t="s">
        <v>324</v>
      </c>
      <c r="B27" s="228" t="s">
        <v>325</v>
      </c>
      <c r="C27" s="307">
        <v>13</v>
      </c>
      <c r="D27" s="307">
        <v>9</v>
      </c>
      <c r="E27" s="227" t="s">
        <v>104</v>
      </c>
      <c r="F27" s="229" t="s">
        <v>326</v>
      </c>
      <c r="G27" s="597">
        <f>SUM(G22:G26)</f>
        <v>53</v>
      </c>
      <c r="H27" s="598">
        <f>SUM(H22:H26)</f>
        <v>38</v>
      </c>
    </row>
    <row r="28" spans="1:8" ht="15.75">
      <c r="A28" s="185" t="s">
        <v>79</v>
      </c>
      <c r="B28" s="228" t="s">
        <v>327</v>
      </c>
      <c r="C28" s="307">
        <v>9</v>
      </c>
      <c r="D28" s="307">
        <v>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588</v>
      </c>
      <c r="D29" s="598">
        <f>SUM(D25:D28)</f>
        <v>437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9386</v>
      </c>
      <c r="D31" s="604">
        <f>D29+D22</f>
        <v>10061</v>
      </c>
      <c r="E31" s="242" t="s">
        <v>800</v>
      </c>
      <c r="F31" s="257" t="s">
        <v>331</v>
      </c>
      <c r="G31" s="244">
        <f>G16+G18+G27</f>
        <v>9170</v>
      </c>
      <c r="H31" s="245">
        <f>H16+H18+H27</f>
        <v>7052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216</v>
      </c>
      <c r="H33" s="598">
        <f>IF((D31-H31)&gt;0,D31-H31,0)</f>
        <v>3009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9386</v>
      </c>
      <c r="D36" s="606">
        <f>D31-D34+D35</f>
        <v>10061</v>
      </c>
      <c r="E36" s="253" t="s">
        <v>346</v>
      </c>
      <c r="F36" s="247" t="s">
        <v>347</v>
      </c>
      <c r="G36" s="258">
        <f>G35-G34+G31</f>
        <v>9170</v>
      </c>
      <c r="H36" s="259">
        <f>H35-H34+H31</f>
        <v>7052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216</v>
      </c>
      <c r="H37" s="245">
        <f>IF((D36-H36)&gt;0,D36-H36,0)</f>
        <v>3009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216</v>
      </c>
      <c r="H42" s="235">
        <f>IF(H37&gt;0,IF(D38+H37&lt;0,0,D38+H37),IF(D37-D38&lt;0,D38-D37,0))</f>
        <v>3009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34</v>
      </c>
      <c r="H43" s="607">
        <v>40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182</v>
      </c>
      <c r="H44" s="259">
        <f>IF(D42=0,IF(H42-H43&gt;0,H42-H43+D43,0),IF(D42-D43&lt;0,D43-D42+H43,0))</f>
        <v>2969</v>
      </c>
    </row>
    <row r="45" spans="1:8" ht="16.5" thickBot="1">
      <c r="A45" s="261" t="s">
        <v>371</v>
      </c>
      <c r="B45" s="262" t="s">
        <v>372</v>
      </c>
      <c r="C45" s="599">
        <f>C36+C38+C42</f>
        <v>9386</v>
      </c>
      <c r="D45" s="600">
        <f>D36+D38+D42</f>
        <v>10061</v>
      </c>
      <c r="E45" s="261" t="s">
        <v>373</v>
      </c>
      <c r="F45" s="263" t="s">
        <v>374</v>
      </c>
      <c r="G45" s="599">
        <f>G42+G36</f>
        <v>9386</v>
      </c>
      <c r="H45" s="600">
        <f>H42+H36</f>
        <v>10061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44431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9076</v>
      </c>
      <c r="D11" s="188">
        <v>8758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-5240</v>
      </c>
      <c r="D12" s="188">
        <v>-4742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-4105</v>
      </c>
      <c r="D14" s="188">
        <v>-4320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-1566</v>
      </c>
      <c r="D15" s="188">
        <v>-1758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-23</v>
      </c>
      <c r="D16" s="188">
        <v>-31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</v>
      </c>
      <c r="D19" s="188">
        <v>-2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-51</v>
      </c>
      <c r="D20" s="188">
        <v>-12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-1910</v>
      </c>
      <c r="D21" s="627">
        <f>SUM(D11:D20)</f>
        <v>-2107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-36-287</f>
        <v>-323</v>
      </c>
      <c r="D23" s="188">
        <f>-26-275</f>
        <v>-301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9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-73</v>
      </c>
      <c r="D25" s="188">
        <v>-44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264</v>
      </c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-324</v>
      </c>
      <c r="D28" s="188">
        <v>-211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>
        <v>15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978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-456</v>
      </c>
      <c r="D33" s="627">
        <f>SUM(D23:D32)</f>
        <v>446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1767</v>
      </c>
      <c r="D37" s="188">
        <v>1713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-860</v>
      </c>
      <c r="D38" s="188">
        <v>-122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-112</v>
      </c>
      <c r="D39" s="188">
        <v>-35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-37-9</f>
        <v>-46</v>
      </c>
      <c r="D40" s="188">
        <f>-15-14</f>
        <v>-29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1376</v>
      </c>
      <c r="D42" s="188">
        <f>560-737</f>
        <v>-177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2125</v>
      </c>
      <c r="D43" s="629">
        <f>SUM(D35:D42)</f>
        <v>1350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-241</v>
      </c>
      <c r="D44" s="298">
        <f>D43+D33+D21</f>
        <v>-311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782</v>
      </c>
      <c r="D45" s="300">
        <v>524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541</v>
      </c>
      <c r="D46" s="302">
        <f>D45+D44</f>
        <v>213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541</v>
      </c>
      <c r="D47" s="289">
        <v>213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44431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1" sqref="I31:J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2" t="s">
        <v>453</v>
      </c>
      <c r="B8" s="685" t="s">
        <v>454</v>
      </c>
      <c r="C8" s="677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7" t="s">
        <v>460</v>
      </c>
      <c r="L8" s="677" t="s">
        <v>461</v>
      </c>
      <c r="M8" s="500"/>
      <c r="N8" s="501"/>
    </row>
    <row r="9" spans="1:14" s="502" customFormat="1" ht="31.5">
      <c r="A9" s="683"/>
      <c r="B9" s="686"/>
      <c r="C9" s="678"/>
      <c r="D9" s="680" t="s">
        <v>802</v>
      </c>
      <c r="E9" s="680" t="s">
        <v>456</v>
      </c>
      <c r="F9" s="504" t="s">
        <v>457</v>
      </c>
      <c r="G9" s="504"/>
      <c r="H9" s="504"/>
      <c r="I9" s="681" t="s">
        <v>458</v>
      </c>
      <c r="J9" s="681" t="s">
        <v>459</v>
      </c>
      <c r="K9" s="678"/>
      <c r="L9" s="678"/>
      <c r="M9" s="505" t="s">
        <v>801</v>
      </c>
      <c r="N9" s="501"/>
    </row>
    <row r="10" spans="1:14" s="502" customFormat="1" ht="31.5">
      <c r="A10" s="684"/>
      <c r="B10" s="687"/>
      <c r="C10" s="679"/>
      <c r="D10" s="680"/>
      <c r="E10" s="680"/>
      <c r="F10" s="503" t="s">
        <v>462</v>
      </c>
      <c r="G10" s="503" t="s">
        <v>463</v>
      </c>
      <c r="H10" s="503" t="s">
        <v>464</v>
      </c>
      <c r="I10" s="679"/>
      <c r="J10" s="679"/>
      <c r="K10" s="679"/>
      <c r="L10" s="679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8260</v>
      </c>
      <c r="F13" s="553">
        <f>'1-Баланс'!H23</f>
        <v>800</v>
      </c>
      <c r="G13" s="553">
        <f>'1-Баланс'!H24</f>
        <v>0</v>
      </c>
      <c r="H13" s="554">
        <v>1190</v>
      </c>
      <c r="I13" s="553">
        <f>'1-Баланс'!H29+'1-Баланс'!H32</f>
        <v>1052</v>
      </c>
      <c r="J13" s="553">
        <f>'1-Баланс'!H30+'1-Баланс'!H33</f>
        <v>-17505</v>
      </c>
      <c r="K13" s="554"/>
      <c r="L13" s="553">
        <f>SUM(C13:K13)</f>
        <v>23409</v>
      </c>
      <c r="M13" s="555">
        <f>'1-Баланс'!H40</f>
        <v>958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8260</v>
      </c>
      <c r="F17" s="621">
        <f t="shared" si="2"/>
        <v>800</v>
      </c>
      <c r="G17" s="621">
        <f t="shared" si="2"/>
        <v>0</v>
      </c>
      <c r="H17" s="621">
        <f t="shared" si="2"/>
        <v>1190</v>
      </c>
      <c r="I17" s="621">
        <f t="shared" si="2"/>
        <v>1052</v>
      </c>
      <c r="J17" s="621">
        <f t="shared" si="2"/>
        <v>-17505</v>
      </c>
      <c r="K17" s="621">
        <f t="shared" si="2"/>
        <v>0</v>
      </c>
      <c r="L17" s="553">
        <f t="shared" si="1"/>
        <v>23409</v>
      </c>
      <c r="M17" s="622">
        <f t="shared" si="2"/>
        <v>958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-182</v>
      </c>
      <c r="K18" s="554"/>
      <c r="L18" s="553">
        <f t="shared" si="1"/>
        <v>-182</v>
      </c>
      <c r="M18" s="607">
        <v>-34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94</v>
      </c>
      <c r="G19" s="159">
        <f t="shared" si="3"/>
        <v>0</v>
      </c>
      <c r="H19" s="159">
        <f t="shared" si="3"/>
        <v>0</v>
      </c>
      <c r="I19" s="159">
        <f t="shared" si="3"/>
        <v>-94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94</v>
      </c>
      <c r="G21" s="307"/>
      <c r="H21" s="307"/>
      <c r="I21" s="307">
        <v>-94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8260</v>
      </c>
      <c r="F31" s="621">
        <f t="shared" si="6"/>
        <v>894</v>
      </c>
      <c r="G31" s="621">
        <f t="shared" si="6"/>
        <v>0</v>
      </c>
      <c r="H31" s="621">
        <f t="shared" si="6"/>
        <v>1190</v>
      </c>
      <c r="I31" s="621">
        <f t="shared" si="6"/>
        <v>958</v>
      </c>
      <c r="J31" s="621">
        <f t="shared" si="6"/>
        <v>-17687</v>
      </c>
      <c r="K31" s="621">
        <f t="shared" si="6"/>
        <v>0</v>
      </c>
      <c r="L31" s="553">
        <f t="shared" si="1"/>
        <v>23227</v>
      </c>
      <c r="M31" s="622">
        <f t="shared" si="6"/>
        <v>924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8260</v>
      </c>
      <c r="F34" s="556">
        <f t="shared" si="7"/>
        <v>894</v>
      </c>
      <c r="G34" s="556">
        <f t="shared" si="7"/>
        <v>0</v>
      </c>
      <c r="H34" s="556">
        <f t="shared" si="7"/>
        <v>1190</v>
      </c>
      <c r="I34" s="556">
        <f t="shared" si="7"/>
        <v>958</v>
      </c>
      <c r="J34" s="556">
        <f t="shared" si="7"/>
        <v>-17687</v>
      </c>
      <c r="K34" s="556">
        <f t="shared" si="7"/>
        <v>0</v>
      </c>
      <c r="L34" s="619">
        <f t="shared" si="1"/>
        <v>23227</v>
      </c>
      <c r="M34" s="557">
        <f>M31+M32+M33</f>
        <v>924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44431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M18" sqref="M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533</v>
      </c>
      <c r="L12" s="319">
        <v>68</v>
      </c>
      <c r="M12" s="319"/>
      <c r="N12" s="320">
        <f aca="true" t="shared" si="4" ref="N12:N41">K12+L12-M12</f>
        <v>601</v>
      </c>
      <c r="O12" s="319"/>
      <c r="P12" s="319"/>
      <c r="Q12" s="320">
        <f t="shared" si="0"/>
        <v>601</v>
      </c>
      <c r="R12" s="331">
        <f t="shared" si="1"/>
        <v>2843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2439</v>
      </c>
      <c r="E13" s="319">
        <v>32</v>
      </c>
      <c r="F13" s="319"/>
      <c r="G13" s="320">
        <f t="shared" si="2"/>
        <v>2471</v>
      </c>
      <c r="H13" s="319"/>
      <c r="I13" s="319"/>
      <c r="J13" s="320">
        <f t="shared" si="3"/>
        <v>2471</v>
      </c>
      <c r="K13" s="319">
        <v>2142</v>
      </c>
      <c r="L13" s="319">
        <v>43</v>
      </c>
      <c r="M13" s="319">
        <v>2</v>
      </c>
      <c r="N13" s="320">
        <f t="shared" si="4"/>
        <v>2183</v>
      </c>
      <c r="O13" s="319"/>
      <c r="P13" s="319"/>
      <c r="Q13" s="320">
        <f t="shared" si="0"/>
        <v>2183</v>
      </c>
      <c r="R13" s="331">
        <f t="shared" si="1"/>
        <v>288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73</v>
      </c>
      <c r="E15" s="319"/>
      <c r="F15" s="319"/>
      <c r="G15" s="320">
        <f t="shared" si="2"/>
        <v>73</v>
      </c>
      <c r="H15" s="319"/>
      <c r="I15" s="319"/>
      <c r="J15" s="320">
        <f t="shared" si="3"/>
        <v>73</v>
      </c>
      <c r="K15" s="319">
        <v>51</v>
      </c>
      <c r="L15" s="319">
        <v>8</v>
      </c>
      <c r="M15" s="319"/>
      <c r="N15" s="320">
        <f t="shared" si="4"/>
        <v>59</v>
      </c>
      <c r="O15" s="319"/>
      <c r="P15" s="319"/>
      <c r="Q15" s="320">
        <f t="shared" si="0"/>
        <v>59</v>
      </c>
      <c r="R15" s="331">
        <f t="shared" si="1"/>
        <v>14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463</v>
      </c>
      <c r="E16" s="319"/>
      <c r="F16" s="319"/>
      <c r="G16" s="320">
        <f t="shared" si="2"/>
        <v>463</v>
      </c>
      <c r="H16" s="319"/>
      <c r="I16" s="319"/>
      <c r="J16" s="320">
        <f t="shared" si="3"/>
        <v>463</v>
      </c>
      <c r="K16" s="319">
        <v>298</v>
      </c>
      <c r="L16" s="319">
        <v>15</v>
      </c>
      <c r="M16" s="319">
        <v>-2</v>
      </c>
      <c r="N16" s="320">
        <f t="shared" si="4"/>
        <v>315</v>
      </c>
      <c r="O16" s="319"/>
      <c r="P16" s="319"/>
      <c r="Q16" s="320">
        <f t="shared" si="0"/>
        <v>315</v>
      </c>
      <c r="R16" s="331">
        <f t="shared" si="1"/>
        <v>148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4027</v>
      </c>
      <c r="E18" s="319"/>
      <c r="F18" s="319"/>
      <c r="G18" s="320">
        <f t="shared" si="2"/>
        <v>4027</v>
      </c>
      <c r="H18" s="319"/>
      <c r="I18" s="319"/>
      <c r="J18" s="320">
        <f t="shared" si="3"/>
        <v>4027</v>
      </c>
      <c r="K18" s="319">
        <v>206</v>
      </c>
      <c r="L18" s="319">
        <v>62</v>
      </c>
      <c r="M18" s="319"/>
      <c r="N18" s="320">
        <f t="shared" si="4"/>
        <v>268</v>
      </c>
      <c r="O18" s="319"/>
      <c r="P18" s="319"/>
      <c r="Q18" s="320">
        <f t="shared" si="0"/>
        <v>268</v>
      </c>
      <c r="R18" s="331">
        <f t="shared" si="1"/>
        <v>3759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10540</v>
      </c>
      <c r="E19" s="321">
        <f>SUM(E11:E18)</f>
        <v>32</v>
      </c>
      <c r="F19" s="321">
        <f>SUM(F11:F18)</f>
        <v>0</v>
      </c>
      <c r="G19" s="320">
        <f t="shared" si="2"/>
        <v>10572</v>
      </c>
      <c r="H19" s="321">
        <f>SUM(H11:H18)</f>
        <v>0</v>
      </c>
      <c r="I19" s="321">
        <f>SUM(I11:I18)</f>
        <v>0</v>
      </c>
      <c r="J19" s="320">
        <f t="shared" si="3"/>
        <v>10572</v>
      </c>
      <c r="K19" s="321">
        <f>SUM(K11:K18)</f>
        <v>3230</v>
      </c>
      <c r="L19" s="321">
        <f>SUM(L11:L18)</f>
        <v>196</v>
      </c>
      <c r="M19" s="321">
        <f>SUM(M11:M18)</f>
        <v>0</v>
      </c>
      <c r="N19" s="320">
        <f t="shared" si="4"/>
        <v>3426</v>
      </c>
      <c r="O19" s="321">
        <f>SUM(O11:O18)</f>
        <v>0</v>
      </c>
      <c r="P19" s="321">
        <f>SUM(P11:P18)</f>
        <v>0</v>
      </c>
      <c r="Q19" s="320">
        <f t="shared" si="0"/>
        <v>3426</v>
      </c>
      <c r="R19" s="331">
        <f t="shared" si="1"/>
        <v>7146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2624</v>
      </c>
      <c r="E20" s="319"/>
      <c r="F20" s="319"/>
      <c r="G20" s="320">
        <f t="shared" si="2"/>
        <v>2624</v>
      </c>
      <c r="H20" s="319"/>
      <c r="I20" s="319"/>
      <c r="J20" s="320">
        <f t="shared" si="3"/>
        <v>2624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6714</v>
      </c>
      <c r="E23" s="319">
        <v>21</v>
      </c>
      <c r="F23" s="319"/>
      <c r="G23" s="320">
        <f t="shared" si="2"/>
        <v>6735</v>
      </c>
      <c r="H23" s="319"/>
      <c r="I23" s="319"/>
      <c r="J23" s="320">
        <f t="shared" si="3"/>
        <v>6735</v>
      </c>
      <c r="K23" s="319">
        <v>27</v>
      </c>
      <c r="L23" s="319">
        <v>7</v>
      </c>
      <c r="M23" s="319"/>
      <c r="N23" s="320">
        <f t="shared" si="4"/>
        <v>34</v>
      </c>
      <c r="O23" s="319"/>
      <c r="P23" s="319"/>
      <c r="Q23" s="320">
        <f t="shared" si="0"/>
        <v>34</v>
      </c>
      <c r="R23" s="331">
        <f t="shared" si="1"/>
        <v>6701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936</v>
      </c>
      <c r="E24" s="319"/>
      <c r="F24" s="319"/>
      <c r="G24" s="320">
        <f t="shared" si="2"/>
        <v>936</v>
      </c>
      <c r="H24" s="319"/>
      <c r="I24" s="319"/>
      <c r="J24" s="320">
        <f t="shared" si="3"/>
        <v>936</v>
      </c>
      <c r="K24" s="319">
        <v>924</v>
      </c>
      <c r="L24" s="319"/>
      <c r="M24" s="319"/>
      <c r="N24" s="320">
        <f t="shared" si="4"/>
        <v>924</v>
      </c>
      <c r="O24" s="319"/>
      <c r="P24" s="319"/>
      <c r="Q24" s="320">
        <f t="shared" si="0"/>
        <v>924</v>
      </c>
      <c r="R24" s="331">
        <f t="shared" si="1"/>
        <v>12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12238</v>
      </c>
      <c r="E26" s="319">
        <f>297+9</f>
        <v>306</v>
      </c>
      <c r="F26" s="319"/>
      <c r="G26" s="320">
        <f t="shared" si="2"/>
        <v>12544</v>
      </c>
      <c r="H26" s="319"/>
      <c r="I26" s="319">
        <v>17</v>
      </c>
      <c r="J26" s="320">
        <f t="shared" si="3"/>
        <v>12527</v>
      </c>
      <c r="K26" s="319">
        <v>213</v>
      </c>
      <c r="L26" s="319">
        <v>70</v>
      </c>
      <c r="M26" s="319"/>
      <c r="N26" s="320">
        <f t="shared" si="4"/>
        <v>283</v>
      </c>
      <c r="O26" s="319"/>
      <c r="P26" s="319">
        <v>10</v>
      </c>
      <c r="Q26" s="320">
        <f t="shared" si="0"/>
        <v>273</v>
      </c>
      <c r="R26" s="331">
        <f t="shared" si="1"/>
        <v>12254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19888</v>
      </c>
      <c r="E27" s="323">
        <f aca="true" t="shared" si="5" ref="E27:P27">SUM(E23:E26)</f>
        <v>327</v>
      </c>
      <c r="F27" s="323">
        <f t="shared" si="5"/>
        <v>0</v>
      </c>
      <c r="G27" s="324">
        <f t="shared" si="2"/>
        <v>20215</v>
      </c>
      <c r="H27" s="323">
        <f t="shared" si="5"/>
        <v>0</v>
      </c>
      <c r="I27" s="323">
        <f t="shared" si="5"/>
        <v>17</v>
      </c>
      <c r="J27" s="324">
        <f t="shared" si="3"/>
        <v>20198</v>
      </c>
      <c r="K27" s="323">
        <f t="shared" si="5"/>
        <v>1164</v>
      </c>
      <c r="L27" s="323">
        <f t="shared" si="5"/>
        <v>77</v>
      </c>
      <c r="M27" s="323">
        <f t="shared" si="5"/>
        <v>0</v>
      </c>
      <c r="N27" s="324">
        <f t="shared" si="4"/>
        <v>1241</v>
      </c>
      <c r="O27" s="323">
        <f t="shared" si="5"/>
        <v>0</v>
      </c>
      <c r="P27" s="323">
        <f t="shared" si="5"/>
        <v>10</v>
      </c>
      <c r="Q27" s="324">
        <f t="shared" si="0"/>
        <v>1231</v>
      </c>
      <c r="R27" s="334">
        <f t="shared" si="1"/>
        <v>18967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4116</v>
      </c>
      <c r="E41" s="319"/>
      <c r="F41" s="319"/>
      <c r="G41" s="320">
        <f t="shared" si="2"/>
        <v>4116</v>
      </c>
      <c r="H41" s="319"/>
      <c r="I41" s="319"/>
      <c r="J41" s="320">
        <f t="shared" si="3"/>
        <v>4116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4116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37168</v>
      </c>
      <c r="E42" s="340">
        <f>E19+E20+E21+E27+E40+E41</f>
        <v>359</v>
      </c>
      <c r="F42" s="340">
        <f aca="true" t="shared" si="11" ref="F42:R42">F19+F20+F21+F27+F40+F41</f>
        <v>0</v>
      </c>
      <c r="G42" s="340">
        <f t="shared" si="11"/>
        <v>37527</v>
      </c>
      <c r="H42" s="340">
        <f t="shared" si="11"/>
        <v>0</v>
      </c>
      <c r="I42" s="340">
        <f t="shared" si="11"/>
        <v>17</v>
      </c>
      <c r="J42" s="340">
        <f t="shared" si="11"/>
        <v>37510</v>
      </c>
      <c r="K42" s="340">
        <f t="shared" si="11"/>
        <v>4394</v>
      </c>
      <c r="L42" s="340">
        <f t="shared" si="11"/>
        <v>273</v>
      </c>
      <c r="M42" s="340">
        <f t="shared" si="11"/>
        <v>0</v>
      </c>
      <c r="N42" s="340">
        <f t="shared" si="11"/>
        <v>4667</v>
      </c>
      <c r="O42" s="340">
        <f t="shared" si="11"/>
        <v>0</v>
      </c>
      <c r="P42" s="340">
        <f t="shared" si="11"/>
        <v>10</v>
      </c>
      <c r="Q42" s="340">
        <f t="shared" si="11"/>
        <v>4657</v>
      </c>
      <c r="R42" s="341">
        <f t="shared" si="11"/>
        <v>32853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44431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E97" sqref="E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518</v>
      </c>
      <c r="D23" s="434"/>
      <c r="E23" s="433">
        <f t="shared" si="0"/>
        <v>518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257</v>
      </c>
      <c r="D26" s="353">
        <f>SUM(D27:D29)</f>
        <v>257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55</v>
      </c>
      <c r="D27" s="359">
        <v>55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202</v>
      </c>
      <c r="D28" s="359">
        <v>202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3160</v>
      </c>
      <c r="D30" s="359">
        <v>3160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221</v>
      </c>
      <c r="D31" s="359">
        <v>221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328</v>
      </c>
      <c r="D32" s="359">
        <v>328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30</v>
      </c>
      <c r="D33" s="359">
        <v>30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19</v>
      </c>
      <c r="D35" s="353">
        <f>SUM(D36:D39)</f>
        <v>19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19</v>
      </c>
      <c r="D36" s="359">
        <v>19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3765</v>
      </c>
      <c r="D40" s="353">
        <f>SUM(D41:D44)</f>
        <v>3765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3765</v>
      </c>
      <c r="D44" s="359">
        <v>3765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7780</v>
      </c>
      <c r="D45" s="429">
        <f>D26+D30+D31+D33+D32+D34+D35+D40</f>
        <v>7780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8298</v>
      </c>
      <c r="D46" s="435">
        <f>D45+D23+D21+D11</f>
        <v>7780</v>
      </c>
      <c r="E46" s="436">
        <f>E45+E23+E21+E11</f>
        <v>518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11652</v>
      </c>
      <c r="D54" s="129">
        <f>SUM(D55:D57)</f>
        <v>0</v>
      </c>
      <c r="E54" s="127">
        <f>C54-D54</f>
        <v>11652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5501</v>
      </c>
      <c r="D55" s="188"/>
      <c r="E55" s="127">
        <f>C55-D55</f>
        <v>5501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6151</v>
      </c>
      <c r="D57" s="188"/>
      <c r="E57" s="127">
        <f t="shared" si="1"/>
        <v>6151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235</v>
      </c>
      <c r="D66" s="188"/>
      <c r="E66" s="127">
        <f t="shared" si="1"/>
        <v>235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11887</v>
      </c>
      <c r="D68" s="426">
        <f>D54+D58+D63+D64+D65+D66</f>
        <v>0</v>
      </c>
      <c r="E68" s="427">
        <f t="shared" si="1"/>
        <v>11887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1088</v>
      </c>
      <c r="D70" s="188"/>
      <c r="E70" s="127">
        <f t="shared" si="1"/>
        <v>1088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9484</v>
      </c>
      <c r="D73" s="128">
        <f>SUM(D74:D76)</f>
        <v>9484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9484-9393</f>
        <v>91</v>
      </c>
      <c r="D74" s="188">
        <v>91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9393</v>
      </c>
      <c r="D76" s="188">
        <v>9393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812</v>
      </c>
      <c r="D77" s="129">
        <f>D78+D80</f>
        <v>812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812</v>
      </c>
      <c r="D78" s="188">
        <v>812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322</v>
      </c>
      <c r="D82" s="129">
        <f>SUM(D83:D86)</f>
        <v>322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322</v>
      </c>
      <c r="D86" s="188">
        <v>322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7539</v>
      </c>
      <c r="D87" s="125">
        <f>SUM(D88:D92)+D96</f>
        <v>7539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2118</v>
      </c>
      <c r="D88" s="188">
        <v>2118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2148</v>
      </c>
      <c r="D89" s="188">
        <v>2148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1702</v>
      </c>
      <c r="D90" s="188">
        <v>1702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832</v>
      </c>
      <c r="D91" s="188">
        <v>832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400</v>
      </c>
      <c r="D92" s="129">
        <f>SUM(D93:D95)</f>
        <v>400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170</v>
      </c>
      <c r="D94" s="188">
        <v>170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230</v>
      </c>
      <c r="D95" s="188">
        <v>230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339</v>
      </c>
      <c r="D96" s="188">
        <v>339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36</v>
      </c>
      <c r="D97" s="188">
        <v>36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18193</v>
      </c>
      <c r="D98" s="424">
        <f>D87+D82+D77+D73+D97</f>
        <v>18193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31168</v>
      </c>
      <c r="D99" s="418">
        <f>D98+D70+D68</f>
        <v>18193</v>
      </c>
      <c r="E99" s="418">
        <f>E98+E70+E68</f>
        <v>12975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44431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v>7215</v>
      </c>
      <c r="H20" s="440"/>
      <c r="I20" s="441">
        <f t="shared" si="0"/>
        <v>14218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7215</v>
      </c>
      <c r="H27" s="447">
        <f t="shared" si="2"/>
        <v>0</v>
      </c>
      <c r="I27" s="448">
        <f t="shared" si="0"/>
        <v>14218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44431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04"/>
      <c r="C34" s="704"/>
      <c r="D34" s="704"/>
      <c r="E34" s="704"/>
      <c r="F34" s="704"/>
      <c r="G34" s="704"/>
      <c r="H34" s="704"/>
      <c r="I34" s="704"/>
    </row>
    <row r="35" spans="1:9" s="107" customFormat="1" ht="15.75">
      <c r="A35" s="660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01.01.2021 г. до 30.06.2021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56547</v>
      </c>
      <c r="D6" s="642">
        <f aca="true" t="shared" si="0" ref="D6:D15">C6-E6</f>
        <v>0</v>
      </c>
      <c r="E6" s="641">
        <f>'1-Баланс'!G95</f>
        <v>56547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23227</v>
      </c>
      <c r="D7" s="642">
        <f t="shared" si="0"/>
        <v>18445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-182</v>
      </c>
      <c r="D8" s="642">
        <f t="shared" si="0"/>
        <v>0</v>
      </c>
      <c r="E8" s="641">
        <f>ABS('2-Отчет за доходите'!C44)-ABS('2-Отчет за доходите'!G44)</f>
        <v>-182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782</v>
      </c>
      <c r="D9" s="642">
        <f t="shared" si="0"/>
        <v>0</v>
      </c>
      <c r="E9" s="641">
        <f>'3-Отчет за паричния поток'!C45</f>
        <v>782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541</v>
      </c>
      <c r="D10" s="642">
        <f t="shared" si="0"/>
        <v>0</v>
      </c>
      <c r="E10" s="641">
        <f>'3-Отчет за паричния поток'!C46</f>
        <v>541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23227</v>
      </c>
      <c r="D11" s="642">
        <f t="shared" si="0"/>
        <v>0</v>
      </c>
      <c r="E11" s="641">
        <f>'4-Отчет за собствения капитал'!L34</f>
        <v>23227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2019-04-29T12:00:25Z</cp:lastPrinted>
  <dcterms:created xsi:type="dcterms:W3CDTF">2006-09-16T00:00:00Z</dcterms:created>
  <dcterms:modified xsi:type="dcterms:W3CDTF">2021-08-26T13:37:37Z</dcterms:modified>
  <cp:category/>
  <cp:version/>
  <cp:contentType/>
  <cp:contentStatus/>
</cp:coreProperties>
</file>