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89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IFERROR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<sst xmlns="http://schemas.openxmlformats.org/spreadsheetml/2006/main" count="4318" uniqueCount="999">
  <si>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</si>
  <si>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</si>
  <si>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</si>
  <si>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</si>
  <si>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</si>
  <si>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</si>
  <si>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</si>
  <si>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</si>
  <si>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</si>
  <si>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</si>
  <si>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</si>
  <si>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</si>
  <si>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</si>
  <si>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</si>
  <si>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</si>
  <si>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</si>
  <si>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</si>
  <si>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</si>
  <si>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</si>
  <si>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</si>
  <si>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</si>
  <si>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</si>
  <si>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</si>
  <si>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</si>
  <si>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</si>
  <si>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</si>
  <si>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</si>
  <si>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</si>
  <si>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</si>
  <si>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</si>
  <si>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</si>
  <si>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</si>
  <si>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</si>
  <si>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</si>
  <si>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</si>
  <si>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</si>
  <si>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</si>
  <si>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</si>
  <si>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</si>
  <si>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</si>
  <si>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</si>
  <si>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</si>
  <si>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</si>
  <si>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</si>
  <si>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</si>
  <si>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</si>
  <si>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</si>
  <si>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</si>
  <si>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</si>
  <si>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</si>
  <si>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</si>
  <si>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</si>
  <si>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</si>
  <si>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</si>
  <si>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</si>
  <si>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</si>
  <si>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</si>
  <si>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</si>
  <si>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</si>
  <si>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</si>
  <si>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</si>
  <si>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</si>
  <si>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</si>
  <si>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</si>
  <si>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</si>
  <si>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</si>
  <si>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</si>
  <si>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</si>
  <si>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</si>
  <si>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</si>
  <si>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</si>
  <si>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</si>
  <si>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</si>
  <si>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</si>
  <si>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</si>
  <si>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</si>
  <si>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</si>
  <si>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</si>
  <si>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</si>
  <si>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</si>
  <si>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</si>
  <si>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</si>
  <si>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</si>
  <si>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</si>
  <si>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</si>
  <si>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</si>
  <si>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</si>
  <si>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</si>
  <si>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</si>
  <si>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</si>
  <si>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</si>
  <si>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</si>
  <si>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</si>
  <si>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</si>
  <si>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</si>
  <si>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</si>
  <si>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</si>
  <si>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</si>
  <si>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</si>
  <si>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</si>
  <si>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</si>
  <si>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</si>
  <si>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</si>
  <si>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</si>
  <si>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</si>
  <si>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</si>
  <si>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</si>
  <si>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</si>
  <si>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</si>
  <si>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</si>
  <si>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</si>
  <si>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</si>
  <si>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</si>
  <si>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</si>
  <si>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</si>
  <si>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</si>
  <si>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</si>
  <si>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</si>
  <si>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</si>
  <si>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</si>
  <si>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</si>
  <si>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</si>
  <si>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</si>
  <si>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</si>
  <si>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</si>
  <si>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</si>
  <si>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</si>
  <si>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</si>
  <si>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</si>
  <si>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</si>
  <si>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</si>
  <si>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</si>
  <si>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</si>
  <si>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</si>
  <si>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</si>
  <si>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</si>
  <si>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</si>
  <si>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</si>
  <si>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</si>
  <si>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</si>
  <si>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</si>
  <si>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</si>
  <si>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</si>
  <si>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</si>
  <si>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</si>
  <si>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</si>
  <si>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</si>
  <si>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</si>
  <si>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</si>
  <si>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</si>
  <si>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</si>
  <si>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</si>
  <si>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</si>
  <si>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</si>
  <si>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</si>
  <si>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</si>
  <si>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</si>
  <si>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</si>
  <si>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</si>
  <si>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</si>
  <si>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</si>
  <si>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</si>
  <si>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</si>
  <si>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</si>
  <si>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</si>
  <si>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</si>
  <si>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</si>
  <si>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</si>
  <si>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</si>
  <si>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</si>
  <si>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</si>
  <si>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</si>
  <si>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</si>
  <si>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</si>
  <si>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</si>
  <si>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</si>
  <si>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</si>
  <si>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</si>
  <si>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</si>
  <si>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</si>
  <si>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</si>
  <si>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</si>
  <si>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</si>
  <si>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</si>
  <si>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</si>
  <si>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</si>
  <si>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</si>
  <si>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</si>
  <si>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</si>
  <si>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</si>
  <si>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</si>
  <si>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</si>
  <si>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</si>
  <si>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</si>
  <si>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</si>
  <si>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</si>
  <si>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</si>
  <si>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</si>
  <si>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</si>
  <si>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</si>
  <si>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</si>
  <si>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</si>
  <si>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</si>
  <si>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</si>
  <si>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</si>
  <si>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</si>
  <si>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</si>
  <si>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</si>
  <si>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</si>
  <si>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</si>
  <si>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</si>
  <si>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</si>
  <si>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</si>
  <si>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</si>
  <si>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</si>
  <si>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</si>
  <si>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</si>
  <si>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</si>
  <si>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</si>
  <si>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</si>
  <si>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</si>
  <si>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</si>
  <si>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</si>
  <si>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</si>
  <si>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</si>
  <si>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</si>
  <si>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</si>
  <si>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</si>
  <si>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</si>
  <si>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</si>
  <si>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</si>
  <si>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</si>
  <si>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</si>
  <si>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</si>
  <si>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</si>
  <si>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</si>
  <si>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</si>
  <si>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</si>
  <si>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</si>
  <si>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</si>
  <si>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</si>
  <si>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</si>
  <si>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</si>
  <si>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</si>
  <si>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</si>
  <si>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</si>
  <si>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</si>
  <si>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</si>
  <si>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</si>
  <si>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</si>
  <si>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</si>
  <si>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</si>
  <si>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</si>
  <si>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</si>
  <si>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</si>
  <si>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</si>
  <si>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</si>
  <si>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</si>
  <si>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</si>
  <si>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</si>
  <si>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</si>
  <si>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</si>
  <si>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</si>
  <si>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</si>
  <si>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</si>
  <si>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</si>
  <si>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</si>
  <si>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</si>
  <si>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</si>
  <si>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</si>
  <si>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</si>
  <si>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</si>
  <si>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</si>
  <si>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</si>
  <si>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</si>
  <si>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</si>
  <si>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</si>
  <si>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</si>
  <si>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</si>
  <si>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</si>
  <si>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</si>
  <si>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</si>
  <si>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</si>
  <si>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</si>
  <si>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</si>
  <si>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</si>
  <si>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</si>
  <si>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</si>
  <si>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</si>
  <si>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</si>
  <si>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</si>
  <si>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</si>
  <si>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</si>
  <si>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</si>
  <si>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</si>
  <si>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</si>
  <si>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</si>
  <si>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</si>
  <si>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</si>
  <si>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</si>
  <si>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</si>
  <si>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</si>
  <si>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</si>
  <si>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</si>
  <si>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</si>
  <si>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</si>
  <si>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</si>
  <si>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</si>
  <si>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</si>
  <si>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</si>
  <si>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</si>
  <si>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</si>
  <si>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</si>
  <si>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</si>
  <si>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</si>
  <si>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</si>
  <si>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</si>
  <si>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</si>
  <si>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</si>
  <si>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</si>
  <si>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</si>
  <si>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</si>
  <si>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</si>
  <si>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</si>
  <si>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</si>
  <si>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</si>
  <si>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</si>
  <si>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</si>
  <si>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</si>
  <si>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</si>
  <si>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</si>
  <si>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</si>
  <si>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</si>
  <si>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</si>
  <si>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</si>
  <si>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</si>
  <si>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</si>
  <si>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</si>
  <si>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</si>
  <si>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</si>
  <si>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</si>
  <si>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</si>
  <si>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</si>
  <si>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</si>
  <si>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</si>
  <si>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</si>
  <si>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</si>
  <si>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</si>
  <si>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</si>
  <si>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</si>
  <si>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</si>
  <si>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</si>
  <si>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</si>
  <si>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</si>
  <si>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</si>
  <si>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</si>
  <si>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</si>
  <si>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</si>
  <si>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</si>
  <si>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</si>
  <si>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</si>
  <si>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</si>
  <si>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</si>
  <si>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</si>
  <si>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</si>
  <si>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</si>
  <si>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</si>
  <si>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</si>
  <si>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</si>
  <si>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</si>
  <si>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</si>
  <si>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</si>
  <si>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</si>
  <si>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</si>
  <si>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</si>
  <si>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</si>
  <si>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</si>
  <si>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</si>
  <si>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</si>
  <si>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</si>
  <si>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</si>
  <si>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</si>
  <si>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</si>
  <si>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</si>
  <si>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</si>
  <si>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</si>
  <si>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</si>
  <si>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</si>
  <si>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</si>
  <si>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</si>
  <si>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</si>
  <si>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</si>
  <si>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</si>
  <si>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</si>
  <si>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</si>
  <si>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</si>
  <si>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</si>
  <si>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</si>
  <si>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</si>
  <si>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</si>
  <si>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</si>
  <si>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</si>
  <si>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</si>
  <si>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</si>
  <si>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</si>
  <si>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</si>
  <si>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</si>
  <si>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</si>
  <si>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</si>
  <si>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</si>
  <si>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</si>
  <si>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</si>
  <si>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</si>
  <si>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</si>
  <si>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</si>
  <si>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</si>
  <si>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</si>
  <si>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</si>
  <si>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</si>
  <si>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</si>
  <si>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</si>
  <si>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</si>
  <si>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</si>
  <si>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</si>
  <si>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</si>
  <si>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</si>
  <si>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</si>
  <si>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</si>
  <si>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</si>
  <si>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</si>
  <si>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</si>
  <si>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</si>
  <si>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</si>
  <si>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</si>
  <si>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</si>
  <si>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</si>
  <si>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</si>
  <si>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</si>
  <si>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</si>
  <si>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</si>
  <si>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</si>
  <si>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</si>
  <si>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</si>
  <si>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</si>
  <si>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</si>
  <si>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</si>
  <si>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</si>
  <si>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</si>
  <si>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</si>
  <si>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</si>
  <si>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</si>
  <si>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</si>
  <si>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</si>
  <si>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</si>
  <si>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</si>
  <si>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</si>
  <si>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</si>
  <si>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</si>
  <si>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</si>
  <si>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</si>
  <si>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</si>
  <si>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</si>
  <si>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</si>
  <si>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</si>
  <si>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</si>
  <si>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</si>
  <si>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</si>
  <si>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</si>
  <si>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</si>
  <si>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</si>
  <si>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</si>
  <si>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</si>
  <si>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</si>
  <si>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</si>
  <si>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</si>
  <si>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</si>
  <si>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</si>
  <si>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</si>
  <si>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</si>
  <si>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</si>
  <si>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</si>
  <si>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</si>
  <si>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</si>
  <si>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</si>
  <si>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</si>
  <si>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</si>
  <si>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</si>
  <si>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</si>
  <si>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</si>
  <si>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</si>
  <si>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</si>
  <si>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</si>
  <si>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</si>
  <si>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</si>
  <si>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</si>
  <si>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</si>
  <si>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</si>
  <si>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</si>
  <si>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</si>
  <si>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</si>
  <si>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</si>
  <si>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</si>
  <si>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</si>
  <si>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</si>
  <si>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</si>
  <si>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</si>
  <si>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</si>
  <si>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</si>
  <si>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</si>
  <si>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</si>
  <si>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</si>
  <si>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</si>
  <si>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</si>
  <si>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</si>
  <si>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</si>
  <si>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</si>
  <si>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</si>
  <si>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</si>
  <si>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</si>
  <si>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</si>
  <si>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</si>
  <si>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</si>
  <si>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</si>
  <si>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</si>
  <si>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</si>
  <si>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</si>
  <si>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</si>
  <si>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</si>
  <si>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</si>
  <si>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</si>
  <si>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</si>
  <si>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</si>
  <si>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</si>
  <si>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</si>
  <si>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</si>
  <si>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</si>
  <si>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</si>
  <si>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</si>
  <si>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</si>
  <si>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</si>
  <si>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</si>
  <si>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</si>
  <si>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</si>
  <si>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</si>
  <si>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</si>
  <si>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</si>
  <si>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</si>
  <si>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</si>
  <si>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</si>
  <si>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</si>
  <si>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</si>
  <si>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</si>
  <si>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</si>
  <si>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</si>
  <si>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</si>
  <si>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</si>
  <si>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</si>
  <si>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</si>
  <si>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</si>
  <si>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</si>
  <si>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</si>
  <si>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</si>
  <si>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</si>
  <si>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</si>
  <si>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</si>
  <si>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</si>
  <si>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</si>
  <si>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</si>
  <si>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</si>
  <si>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</si>
  <si>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</si>
  <si>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</si>
  <si>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</si>
  <si>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</si>
  <si>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</si>
  <si>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</si>
  <si>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</si>
  <si>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</si>
  <si>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</si>
  <si>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</si>
  <si>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</si>
  <si>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</si>
  <si>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</si>
  <si>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</si>
  <si>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</si>
  <si>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</si>
  <si>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</si>
  <si>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</si>
  <si>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</si>
  <si>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</si>
  <si>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</si>
  <si>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</si>
  <si>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</si>
  <si>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</si>
  <si>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</si>
  <si>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</si>
  <si>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</si>
  <si>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</si>
  <si>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</si>
  <si>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</si>
  <si>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</si>
  <si>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</si>
  <si>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</si>
  <si>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</si>
  <si>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</si>
  <si>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</si>
  <si>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</si>
  <si>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</si>
  <si>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</si>
  <si>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</si>
  <si>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</si>
  <si>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</si>
  <si>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</si>
  <si>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</si>
  <si>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</si>
  <si>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</si>
  <si>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</si>
  <si>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</si>
  <si>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</si>
  <si>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</si>
  <si>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</si>
  <si>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</si>
  <si>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</si>
  <si>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</si>
  <si>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</si>
  <si>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</si>
  <si>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</si>
  <si>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</si>
  <si>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</si>
  <si>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</si>
  <si>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</si>
  <si>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</si>
  <si>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</si>
  <si>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</si>
  <si>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</si>
  <si>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</si>
  <si>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</si>
  <si>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</si>
  <si>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</si>
  <si>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</si>
  <si>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</si>
  <si>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</si>
  <si>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</si>
  <si>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</si>
  <si>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</si>
  <si>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</si>
  <si>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</si>
  <si>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</si>
  <si>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</si>
  <si>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</si>
  <si>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</si>
  <si>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</si>
  <si>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</si>
  <si>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</si>
  <si>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</si>
  <si>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</si>
  <si>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</si>
  <si>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</si>
  <si>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</si>
  <si>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</si>
  <si>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</si>
  <si>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</si>
  <si>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</si>
  <si>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</si>
  <si>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</si>
  <si>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</si>
  <si>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</si>
  <si>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</si>
  <si>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</si>
  <si>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</si>
  <si>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</si>
  <si>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</si>
  <si>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</si>
  <si>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</si>
  <si>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</si>
  <si>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</si>
  <si>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</si>
  <si>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</si>
  <si>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</si>
  <si>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</si>
  <si>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</si>
  <si>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</si>
  <si>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</si>
  <si>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</si>
  <si>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</si>
  <si>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</si>
  <si>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</si>
  <si>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</si>
  <si>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</si>
  <si>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</si>
  <si>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</si>
  <si>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</si>
  <si>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</si>
  <si>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</si>
  <si>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</si>
  <si>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</si>
  <si>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</si>
  <si>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</si>
  <si>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</si>
  <si>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</si>
  <si>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</si>
  <si>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</si>
  <si>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</si>
  <si>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</si>
  <si>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</si>
  <si>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</si>
  <si>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</si>
  <si>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</si>
  <si>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</si>
  <si>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</si>
  <si>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</si>
  <si>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</si>
  <si>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</si>
  <si>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</si>
  <si>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</si>
  <si>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</si>
  <si>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</si>
  <si>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</si>
  <si>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</si>
  <si>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</si>
  <si>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</si>
  <si>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</si>
  <si>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</si>
  <si>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</si>
  <si>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</si>
  <si>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</si>
  <si>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</si>
  <si>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</si>
  <si>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</si>
  <si>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</si>
  <si>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</si>
  <si>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</si>
  <si>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</si>
  <si>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</si>
  <si>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</si>
  <si>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</si>
  <si>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</si>
  <si>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</si>
  <si>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</si>
  <si>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</si>
  <si>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</si>
  <si>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</si>
  <si>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</si>
  <si>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</si>
  <si>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</si>
  <si>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</si>
  <si>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</si>
  <si>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</si>
  <si>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</si>
  <si>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</si>
  <si>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</si>
  <si>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</si>
  <si>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</si>
  <si>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</si>
  <si>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</si>
  <si>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</si>
  <si>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</si>
  <si>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</si>
  <si>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</si>
  <si>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</si>
  <si>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</si>
  <si>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</si>
  <si>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</si>
  <si>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</si>
  <si>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</si>
  <si>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</si>
  <si>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</si>
  <si>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</si>
  <si>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</si>
  <si>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</si>
  <si>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</si>
  <si>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</si>
  <si>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</si>
  <si>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</si>
  <si>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</si>
  <si>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</si>
  <si>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</si>
  <si>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</si>
  <si>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</si>
  <si>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</si>
  <si>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</si>
  <si>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</si>
  <si>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</si>
  <si>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</si>
  <si>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</si>
  <si>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</si>
  <si>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</si>
  <si>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</si>
  <si>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</si>
  <si>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</si>
  <si>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</si>
  <si>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</si>
  <si>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</si>
  <si>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</si>
  <si>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</si>
  <si>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</si>
  <si>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</si>
  <si>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</si>
  <si>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</si>
  <si>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</si>
  <si>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</si>
  <si>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</si>
  <si>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</si>
  <si>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</si>
  <si>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</si>
  <si>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</si>
  <si>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</si>
  <si>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</si>
  <si>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</si>
  <si>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</si>
  <si>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</si>
  <si>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</si>
  <si>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</si>
  <si>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</si>
  <si>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</si>
  <si>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</si>
  <si>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</si>
  <si>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</si>
  <si>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</si>
  <si>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</si>
  <si>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</si>
  <si>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</si>
  <si>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</si>
  <si>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</si>
  <si>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</si>
  <si>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</si>
  <si>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</si>
  <si>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</si>
  <si>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</si>
  <si>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</si>
  <si>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</si>
  <si>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</si>
  <si>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</si>
  <si>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</si>
  <si>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</si>
  <si>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</si>
  <si>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</si>
  <si>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</si>
  <si>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</si>
  <si>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</si>
  <si>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</si>
  <si>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</si>
  <si>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</si>
  <si>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</si>
  <si>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</si>
  <si>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</si>
  <si>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</si>
  <si>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</si>
  <si>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</si>
  <si>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</si>
  <si>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</si>
  <si>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</si>
  <si>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</si>
  <si>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</si>
  <si>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</si>
  <si>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</si>
  <si>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</si>
  <si>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</si>
  <si>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</si>
  <si>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</si>
  <si>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</si>
  <si>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</si>
  <si>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</si>
  <si>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</si>
  <si>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</si>
  <si>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</si>
  <si>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</si>
  <si>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</si>
  <si>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</si>
  <si>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</si>
  <si>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</si>
  <si>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</si>
  <si>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</si>
  <si>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</si>
  <si>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</si>
  <si>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</si>
  <si>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</si>
  <si>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</si>
  <si>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</si>
  <si>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</si>
  <si>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</si>
  <si>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</si>
  <si>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</si>
  <si>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</si>
  <si>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</si>
  <si>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</si>
  <si>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</si>
  <si>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</si>
  <si>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</si>
  <si>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</si>
  <si>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</si>
  <si>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</si>
  <si>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</si>
  <si>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</si>
  <si>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</si>
  <si>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</si>
  <si>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</si>
  <si>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</si>
  <si>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</si>
  <si>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</si>
  <si>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</si>
  <si>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</si>
  <si>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</si>
  <si>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</si>
  <si>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</si>
  <si>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</si>
  <si>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</si>
  <si>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</si>
  <si>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</si>
  <si>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</si>
  <si>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</si>
  <si>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</si>
  <si>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</si>
  <si>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</si>
  <si>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</si>
  <si>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</si>
  <si>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</si>
  <si>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</si>
  <si>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</si>
  <si>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</si>
  <si>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</si>
  <si>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</si>
  <si>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</si>
  <si>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</si>
  <si>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</si>
  <si>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</si>
  <si>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</si>
  <si>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</si>
  <si>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</si>
  <si>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</si>
  <si>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</si>
  <si>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</si>
  <si>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</si>
  <si>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</si>
  <si>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</si>
  <si>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</si>
  <si>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</si>
  <si>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</si>
  <si>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</si>
  <si>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</si>
  <si>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</si>
  <si>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</si>
  <si>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</si>
  <si>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</si>
  <si>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</si>
  <si>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</si>
  <si>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</si>
  <si>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</si>
  <si>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</si>
  <si>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</si>
  <si>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</si>
  <si>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</si>
  <si>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</si>
  <si>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</si>
  <si>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</si>
  <si>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</si>
  <si>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</si>
  <si>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</si>
  <si>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</si>
  <si>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</si>
  <si>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</si>
  <si>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</si>
  <si>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</si>
  <si>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</si>
  <si>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</si>
  <si>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</si>
  <si>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</si>
  <si>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</si>
  <si>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</si>
  <si>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</si>
  <si>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</si>
  <si>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</si>
  <si>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</si>
  <si>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</si>
  <si>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</si>
  <si>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</si>
  <si>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</si>
  <si>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</si>
  <si>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</si>
  <si>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</si>
  <si>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</si>
  <si>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</si>
  <si>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</si>
  <si>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</si>
  <si>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</si>
  <si>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</si>
  <si>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</si>
  <si>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</si>
  <si>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</si>
  <si>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</si>
  <si>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</si>
  <si>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</si>
  <si>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</si>
  <si>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Майя Пенева, Християн Дънков</t>
  </si>
  <si>
    <t>заедно</t>
  </si>
  <si>
    <t>Нео Лондон Капитал АД</t>
  </si>
  <si>
    <t>0884274451</t>
  </si>
  <si>
    <t>гр. София, район Витоша, п.код 1618, бул. "Братя Бъкстон" 40</t>
  </si>
  <si>
    <t>info@neolondoncapital.com</t>
  </si>
</sst>
</file>

<file path=xl/styles.xml><?xml version="1.0" encoding="utf-8"?>
<styleSheet xmlns="http://schemas.openxmlformats.org/spreadsheetml/2006/main">
  <numFmts count="54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43555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43585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Гюляй Рахман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>
        <v>203039149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989</v>
      </c>
    </row>
    <row r="25" spans="1:2" ht="15.75">
      <c r="A25" s="7" t="s">
        <v>921</v>
      </c>
      <c r="B25" s="691" t="s">
        <v>990</v>
      </c>
    </row>
    <row r="26" spans="1:2" ht="15.75">
      <c r="A26" s="10" t="s">
        <v>970</v>
      </c>
      <c r="B26" s="579" t="s">
        <v>991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39967</v>
      </c>
      <c r="D6" s="675">
        <f aca="true" t="shared" si="0" ref="D6:D15">C6-E6</f>
        <v>0</v>
      </c>
      <c r="E6" s="674">
        <f>'1-Баланс'!G95</f>
        <v>39967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16204</v>
      </c>
      <c r="D7" s="675">
        <f t="shared" si="0"/>
        <v>6209</v>
      </c>
      <c r="E7" s="674">
        <f>'1-Баланс'!G18</f>
        <v>9995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1379</v>
      </c>
      <c r="D8" s="675">
        <f t="shared" si="0"/>
        <v>0</v>
      </c>
      <c r="E8" s="674">
        <f>ABS('2-Отчет за доходите'!C44)-ABS('2-Отчет за доходите'!G44)</f>
        <v>1379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</v>
      </c>
      <c r="D9" s="675">
        <f t="shared" si="0"/>
        <v>0</v>
      </c>
      <c r="E9" s="674">
        <f>'3-Отчет за паричния поток'!C45</f>
        <v>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16204</v>
      </c>
      <c r="D11" s="675">
        <f t="shared" si="0"/>
        <v>0</v>
      </c>
      <c r="E11" s="674">
        <f>'4-Отчет за собствения капитал'!L34</f>
        <v>16204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0.0851024438410269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0.05803139334259142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0.03450346535892111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4.645011600928075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13.01432758059264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13.013025073266038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11.360794529469228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0.0009768804949527841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0.5608196010407632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1.4664897556158973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0.5945655165511547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1927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0.11892125401135523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0.9625374625374625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12.331603528801246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1660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3414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5074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34886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34886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34886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39967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39967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4830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4900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1379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6209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16204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19988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19988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704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20692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348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2723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2690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3071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3071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39967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356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28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15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400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431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1571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431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1571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192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192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1379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1379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2002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13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1953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2002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2002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2002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881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852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-2010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31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-92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-2067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1903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-686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1214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4900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4900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1379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6279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6279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14825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14825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1379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16204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16204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1660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3414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5074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5074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1660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3414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5074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5074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19988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19988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704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348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348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2723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2690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3071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23763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348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348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2723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2690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3071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3071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19988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19988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704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20692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4744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4744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4744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4744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315812791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1736618.605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317549409.605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25629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1625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27254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7630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16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7646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14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14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33259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1627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34886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5">
      <selection activeCell="G56" activeCellId="1" sqref="G79 G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9995</v>
      </c>
      <c r="H18" s="610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4830</v>
      </c>
      <c r="H28" s="596">
        <f>SUM(H29:H31)</f>
        <v>2108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4900</v>
      </c>
      <c r="H29" s="197">
        <v>2178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7">
        <v>-70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1379</v>
      </c>
      <c r="H32" s="197">
        <v>2722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6209</v>
      </c>
      <c r="H34" s="598">
        <f>H28+H32+H33</f>
        <v>4830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16204</v>
      </c>
      <c r="H37" s="600">
        <f>H26+H18+H34</f>
        <v>14825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19988</v>
      </c>
      <c r="H48" s="197">
        <v>19987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19988</v>
      </c>
      <c r="H50" s="596">
        <f>SUM(H44:H49)</f>
        <v>19987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704</v>
      </c>
      <c r="H54" s="197">
        <v>512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20692</v>
      </c>
      <c r="H56" s="600">
        <f>H50+H52+H53+H54+H55</f>
        <v>20499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348</v>
      </c>
      <c r="H60" s="197">
        <v>692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2723</v>
      </c>
      <c r="H61" s="596">
        <f>SUM(H62:H68)</f>
        <v>896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2690</v>
      </c>
      <c r="H63" s="197">
        <v>777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</v>
      </c>
      <c r="H64" s="197">
        <v>115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2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1660</v>
      </c>
      <c r="D69" s="197">
        <v>1599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3414</v>
      </c>
      <c r="D71" s="197">
        <v>937</v>
      </c>
      <c r="E71" s="474" t="s">
        <v>47</v>
      </c>
      <c r="F71" s="95" t="s">
        <v>223</v>
      </c>
      <c r="G71" s="597">
        <f>G59+G60+G61+G69+G70</f>
        <v>3071</v>
      </c>
      <c r="H71" s="598">
        <f>H59+H60+H61+H69+H70</f>
        <v>1588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5074</v>
      </c>
      <c r="D76" s="598">
        <f>SUM(D68:D75)</f>
        <v>2536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34886</v>
      </c>
      <c r="D79" s="596">
        <f>SUM(D80:D82)</f>
        <v>34372</v>
      </c>
      <c r="E79" s="205" t="s">
        <v>849</v>
      </c>
      <c r="F79" s="99" t="s">
        <v>241</v>
      </c>
      <c r="G79" s="599">
        <f>G71+G73+G75+G77</f>
        <v>3071</v>
      </c>
      <c r="H79" s="600">
        <f>H71+H73+H75+H77</f>
        <v>1588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34886</v>
      </c>
      <c r="D82" s="197">
        <v>34372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34886</v>
      </c>
      <c r="D85" s="598">
        <f>D84+D83+D79</f>
        <v>34372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7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39967</v>
      </c>
      <c r="D94" s="602">
        <f>D65+D76+D85+D92+D93</f>
        <v>36912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39967</v>
      </c>
      <c r="D95" s="604">
        <f>D94+D56</f>
        <v>36912</v>
      </c>
      <c r="E95" s="229" t="s">
        <v>942</v>
      </c>
      <c r="F95" s="489" t="s">
        <v>268</v>
      </c>
      <c r="G95" s="603">
        <f>G37+G40+G56+G79</f>
        <v>39967</v>
      </c>
      <c r="H95" s="604">
        <f>H37+H40+H56+H79</f>
        <v>36912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43585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D41" sqref="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</v>
      </c>
      <c r="D13" s="316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10</v>
      </c>
      <c r="D15" s="316">
        <v>10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6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</v>
      </c>
      <c r="D22" s="629">
        <f>SUM(D12:D18)+D19</f>
        <v>19</v>
      </c>
      <c r="E22" s="194" t="s">
        <v>309</v>
      </c>
      <c r="F22" s="237" t="s">
        <v>310</v>
      </c>
      <c r="G22" s="316">
        <v>36</v>
      </c>
      <c r="H22" s="317">
        <v>48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13</v>
      </c>
      <c r="H24" s="317"/>
    </row>
    <row r="25" spans="1:8" ht="31.5">
      <c r="A25" s="194" t="s">
        <v>316</v>
      </c>
      <c r="B25" s="237" t="s">
        <v>317</v>
      </c>
      <c r="C25" s="316">
        <v>356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28</v>
      </c>
      <c r="D26" s="317"/>
      <c r="E26" s="194" t="s">
        <v>322</v>
      </c>
      <c r="F26" s="237" t="s">
        <v>323</v>
      </c>
      <c r="G26" s="316">
        <v>1953</v>
      </c>
      <c r="H26" s="317">
        <v>364</v>
      </c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2002</v>
      </c>
      <c r="H27" s="629">
        <f>SUM(H22:H26)</f>
        <v>412</v>
      </c>
    </row>
    <row r="28" spans="1:8" ht="15.75">
      <c r="A28" s="194" t="s">
        <v>79</v>
      </c>
      <c r="B28" s="237" t="s">
        <v>327</v>
      </c>
      <c r="C28" s="316">
        <v>15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400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431</v>
      </c>
      <c r="D31" s="635">
        <f>D29+D22</f>
        <v>20</v>
      </c>
      <c r="E31" s="251" t="s">
        <v>824</v>
      </c>
      <c r="F31" s="266" t="s">
        <v>331</v>
      </c>
      <c r="G31" s="253">
        <f>G16+G18+G27</f>
        <v>2002</v>
      </c>
      <c r="H31" s="254">
        <f>H16+H18+H27</f>
        <v>412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1571</v>
      </c>
      <c r="D33" s="244">
        <f>IF((H31-D31)&gt;0,H31-D31,0)</f>
        <v>392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431</v>
      </c>
      <c r="D36" s="637">
        <f>D31-D34+D35</f>
        <v>20</v>
      </c>
      <c r="E36" s="262" t="s">
        <v>346</v>
      </c>
      <c r="F36" s="256" t="s">
        <v>347</v>
      </c>
      <c r="G36" s="267">
        <f>G35-G34+G31</f>
        <v>2002</v>
      </c>
      <c r="H36" s="268">
        <f>H35-H34+H31</f>
        <v>412</v>
      </c>
    </row>
    <row r="37" spans="1:8" ht="15.75">
      <c r="A37" s="261" t="s">
        <v>348</v>
      </c>
      <c r="B37" s="231" t="s">
        <v>349</v>
      </c>
      <c r="C37" s="634">
        <f>IF((G36-C36)&gt;0,G36-C36,0)</f>
        <v>1571</v>
      </c>
      <c r="D37" s="635">
        <f>IF((H36-D36)&gt;0,H36-D36,0)</f>
        <v>392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192</v>
      </c>
      <c r="D38" s="629">
        <f>D39+D40+D41</f>
        <v>39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192</v>
      </c>
      <c r="D40" s="317">
        <v>36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1379</v>
      </c>
      <c r="D42" s="244">
        <f>+IF((H36-D36-D38)&gt;0,H36-D36-D38,0)</f>
        <v>353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1379</v>
      </c>
      <c r="D44" s="268">
        <f>IF(H42=0,IF(D42-D43&gt;0,D42-D43+H43,0),IF(H42-H43&lt;0,H43-H42+D42,0))</f>
        <v>353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2002</v>
      </c>
      <c r="D45" s="631">
        <f>D36+D38+D42</f>
        <v>412</v>
      </c>
      <c r="E45" s="270" t="s">
        <v>373</v>
      </c>
      <c r="F45" s="272" t="s">
        <v>374</v>
      </c>
      <c r="G45" s="630">
        <f>G42+G36</f>
        <v>2002</v>
      </c>
      <c r="H45" s="631">
        <f>H42+H36</f>
        <v>412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43585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-15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881</v>
      </c>
      <c r="D13" s="196">
        <v>-10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</v>
      </c>
      <c r="D14" s="196">
        <v>-11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852</v>
      </c>
      <c r="D21" s="659">
        <f>SUM(D11:D20)</f>
        <v>-30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-2010</v>
      </c>
      <c r="D25" s="196">
        <v>-1495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31</v>
      </c>
      <c r="D26" s="196">
        <v>1450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</v>
      </c>
      <c r="D27" s="196">
        <v>43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-92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-2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-2067</v>
      </c>
      <c r="D33" s="659">
        <f>SUM(D23:D32)</f>
        <v>-4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1903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-686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1214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-34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</v>
      </c>
      <c r="D45" s="309">
        <v>45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11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11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43585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">
      <selection activeCell="A13" sqref="A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9995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4900</v>
      </c>
      <c r="J13" s="584">
        <f>'1-Баланс'!H30+'1-Баланс'!H33</f>
        <v>-70</v>
      </c>
      <c r="K13" s="585"/>
      <c r="L13" s="584">
        <f>SUM(C13:K13)</f>
        <v>14825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9995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4900</v>
      </c>
      <c r="J17" s="653">
        <f t="shared" si="2"/>
        <v>-70</v>
      </c>
      <c r="K17" s="653">
        <f t="shared" si="2"/>
        <v>0</v>
      </c>
      <c r="L17" s="584">
        <f t="shared" si="1"/>
        <v>14825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1379</v>
      </c>
      <c r="J18" s="584">
        <f>+'1-Баланс'!G33</f>
        <v>0</v>
      </c>
      <c r="K18" s="585"/>
      <c r="L18" s="584">
        <f t="shared" si="1"/>
        <v>1379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6279</v>
      </c>
      <c r="J31" s="653">
        <f t="shared" si="6"/>
        <v>-70</v>
      </c>
      <c r="K31" s="653">
        <f t="shared" si="6"/>
        <v>0</v>
      </c>
      <c r="L31" s="584">
        <f t="shared" si="1"/>
        <v>16204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9995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6279</v>
      </c>
      <c r="J34" s="587">
        <f t="shared" si="7"/>
        <v>-70</v>
      </c>
      <c r="K34" s="587">
        <f t="shared" si="7"/>
        <v>0</v>
      </c>
      <c r="L34" s="651">
        <f t="shared" si="1"/>
        <v>16204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43585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21" sqref="C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/>
      <c r="B16" s="680"/>
      <c r="C16" s="92"/>
      <c r="D16" s="92"/>
      <c r="E16" s="92"/>
      <c r="F16" s="469">
        <f t="shared" si="0"/>
        <v>0</v>
      </c>
    </row>
    <row r="17" spans="1:6" ht="15.75">
      <c r="A17" s="679"/>
      <c r="B17" s="680"/>
      <c r="C17" s="92"/>
      <c r="D17" s="92"/>
      <c r="E17" s="92"/>
      <c r="F17" s="469">
        <f t="shared" si="0"/>
        <v>0</v>
      </c>
    </row>
    <row r="18" spans="1:6" ht="15.75">
      <c r="A18" s="679"/>
      <c r="B18" s="680"/>
      <c r="C18" s="92"/>
      <c r="D18" s="92"/>
      <c r="E18" s="92"/>
      <c r="F18" s="469">
        <f t="shared" si="0"/>
        <v>0</v>
      </c>
    </row>
    <row r="19" spans="1:6" ht="15.75">
      <c r="A19" s="679"/>
      <c r="B19" s="680"/>
      <c r="C19" s="92"/>
      <c r="D19" s="92"/>
      <c r="E19" s="92"/>
      <c r="F19" s="469">
        <f t="shared" si="0"/>
        <v>0</v>
      </c>
    </row>
    <row r="20" spans="1:6" ht="15.75">
      <c r="A20" s="679"/>
      <c r="B20" s="680"/>
      <c r="C20" s="92"/>
      <c r="D20" s="92"/>
      <c r="E20" s="92"/>
      <c r="F20" s="469">
        <f t="shared" si="0"/>
        <v>0</v>
      </c>
    </row>
    <row r="21" spans="1:6" ht="15.75">
      <c r="A21" s="679"/>
      <c r="B21" s="680"/>
      <c r="C21" s="92"/>
      <c r="D21" s="92"/>
      <c r="E21" s="92"/>
      <c r="F21" s="469">
        <f t="shared" si="0"/>
        <v>0</v>
      </c>
    </row>
    <row r="22" spans="1:6" ht="15.75">
      <c r="A22" s="679"/>
      <c r="B22" s="680"/>
      <c r="C22" s="92"/>
      <c r="D22" s="92"/>
      <c r="E22" s="92"/>
      <c r="F22" s="469">
        <f t="shared" si="0"/>
        <v>0</v>
      </c>
    </row>
    <row r="23" spans="1:6" ht="15.75">
      <c r="A23" s="679"/>
      <c r="B23" s="680"/>
      <c r="C23" s="92"/>
      <c r="D23" s="92"/>
      <c r="E23" s="92"/>
      <c r="F23" s="469">
        <f t="shared" si="0"/>
        <v>0</v>
      </c>
    </row>
    <row r="24" spans="1:6" ht="15.75">
      <c r="A24" s="679"/>
      <c r="B24" s="680"/>
      <c r="C24" s="92"/>
      <c r="D24" s="92"/>
      <c r="E24" s="92"/>
      <c r="F24" s="469">
        <f t="shared" si="0"/>
        <v>0</v>
      </c>
    </row>
    <row r="25" spans="1:6" ht="15.75">
      <c r="A25" s="679"/>
      <c r="B25" s="680"/>
      <c r="C25" s="92"/>
      <c r="D25" s="92"/>
      <c r="E25" s="92"/>
      <c r="F25" s="469">
        <f t="shared" si="0"/>
        <v>0</v>
      </c>
    </row>
    <row r="26" spans="1:6" ht="15.75">
      <c r="A26" s="679"/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/>
      <c r="B29" s="680"/>
      <c r="C29" s="92"/>
      <c r="D29" s="92"/>
      <c r="E29" s="92"/>
      <c r="F29" s="469">
        <f>C29-E29</f>
        <v>0</v>
      </c>
    </row>
    <row r="30" spans="1:6" ht="15.75">
      <c r="A30" s="679"/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/>
      <c r="B31" s="680"/>
      <c r="C31" s="92"/>
      <c r="D31" s="92"/>
      <c r="E31" s="92"/>
      <c r="F31" s="469">
        <f t="shared" si="1"/>
        <v>0</v>
      </c>
    </row>
    <row r="32" spans="1:6" ht="15.75">
      <c r="A32" s="679"/>
      <c r="B32" s="680"/>
      <c r="C32" s="92"/>
      <c r="D32" s="92"/>
      <c r="E32" s="92"/>
      <c r="F32" s="469">
        <f t="shared" si="1"/>
        <v>0</v>
      </c>
    </row>
    <row r="33" spans="1:6" ht="15.75">
      <c r="A33" s="679"/>
      <c r="B33" s="680"/>
      <c r="C33" s="92"/>
      <c r="D33" s="92"/>
      <c r="E33" s="92"/>
      <c r="F33" s="469">
        <f t="shared" si="1"/>
        <v>0</v>
      </c>
    </row>
    <row r="34" spans="1:6" ht="15.75">
      <c r="A34" s="679"/>
      <c r="B34" s="680"/>
      <c r="C34" s="92"/>
      <c r="D34" s="92"/>
      <c r="E34" s="92"/>
      <c r="F34" s="469">
        <f t="shared" si="1"/>
        <v>0</v>
      </c>
    </row>
    <row r="35" spans="1:6" ht="15.75">
      <c r="A35" s="679"/>
      <c r="B35" s="680"/>
      <c r="C35" s="92"/>
      <c r="D35" s="92"/>
      <c r="E35" s="92"/>
      <c r="F35" s="469">
        <f t="shared" si="1"/>
        <v>0</v>
      </c>
    </row>
    <row r="36" spans="1:6" ht="15.75">
      <c r="A36" s="679"/>
      <c r="B36" s="680"/>
      <c r="C36" s="92"/>
      <c r="D36" s="92"/>
      <c r="E36" s="92"/>
      <c r="F36" s="469">
        <f t="shared" si="1"/>
        <v>0</v>
      </c>
    </row>
    <row r="37" spans="1:6" ht="15.75">
      <c r="A37" s="679"/>
      <c r="B37" s="680"/>
      <c r="C37" s="92"/>
      <c r="D37" s="92"/>
      <c r="E37" s="92"/>
      <c r="F37" s="469">
        <f t="shared" si="1"/>
        <v>0</v>
      </c>
    </row>
    <row r="38" spans="1:6" ht="15.75">
      <c r="A38" s="679"/>
      <c r="B38" s="680"/>
      <c r="C38" s="92"/>
      <c r="D38" s="92"/>
      <c r="E38" s="92"/>
      <c r="F38" s="469">
        <f t="shared" si="1"/>
        <v>0</v>
      </c>
    </row>
    <row r="39" spans="1:6" ht="15.75">
      <c r="A39" s="679"/>
      <c r="B39" s="680"/>
      <c r="C39" s="92"/>
      <c r="D39" s="92"/>
      <c r="E39" s="92"/>
      <c r="F39" s="469">
        <f t="shared" si="1"/>
        <v>0</v>
      </c>
    </row>
    <row r="40" spans="1:6" ht="15.75">
      <c r="A40" s="679"/>
      <c r="B40" s="680"/>
      <c r="C40" s="92"/>
      <c r="D40" s="92"/>
      <c r="E40" s="92"/>
      <c r="F40" s="469">
        <f t="shared" si="1"/>
        <v>0</v>
      </c>
    </row>
    <row r="41" spans="1:6" ht="15.75">
      <c r="A41" s="679"/>
      <c r="B41" s="680"/>
      <c r="C41" s="92"/>
      <c r="D41" s="92"/>
      <c r="E41" s="92"/>
      <c r="F41" s="469">
        <f t="shared" si="1"/>
        <v>0</v>
      </c>
    </row>
    <row r="42" spans="1:6" ht="15.75">
      <c r="A42" s="679"/>
      <c r="B42" s="680"/>
      <c r="C42" s="92"/>
      <c r="D42" s="92"/>
      <c r="E42" s="92"/>
      <c r="F42" s="469">
        <f t="shared" si="1"/>
        <v>0</v>
      </c>
    </row>
    <row r="43" spans="1:6" ht="15.75">
      <c r="A43" s="679"/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/>
      <c r="B46" s="680"/>
      <c r="C46" s="92"/>
      <c r="D46" s="92"/>
      <c r="E46" s="92"/>
      <c r="F46" s="469">
        <f>C46-E46</f>
        <v>0</v>
      </c>
    </row>
    <row r="47" spans="1:6" ht="15.75">
      <c r="A47" s="679"/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/>
      <c r="B48" s="680"/>
      <c r="C48" s="92"/>
      <c r="D48" s="92"/>
      <c r="E48" s="92"/>
      <c r="F48" s="469">
        <f t="shared" si="2"/>
        <v>0</v>
      </c>
    </row>
    <row r="49" spans="1:6" ht="15.75">
      <c r="A49" s="679"/>
      <c r="B49" s="680"/>
      <c r="C49" s="92"/>
      <c r="D49" s="92"/>
      <c r="E49" s="92"/>
      <c r="F49" s="469">
        <f t="shared" si="2"/>
        <v>0</v>
      </c>
    </row>
    <row r="50" spans="1:6" ht="15.75">
      <c r="A50" s="679"/>
      <c r="B50" s="680"/>
      <c r="C50" s="92"/>
      <c r="D50" s="92"/>
      <c r="E50" s="92"/>
      <c r="F50" s="469">
        <f t="shared" si="2"/>
        <v>0</v>
      </c>
    </row>
    <row r="51" spans="1:6" ht="15.75">
      <c r="A51" s="679"/>
      <c r="B51" s="680"/>
      <c r="C51" s="92"/>
      <c r="D51" s="92"/>
      <c r="E51" s="92"/>
      <c r="F51" s="469">
        <f t="shared" si="2"/>
        <v>0</v>
      </c>
    </row>
    <row r="52" spans="1:6" ht="15.75">
      <c r="A52" s="679"/>
      <c r="B52" s="680"/>
      <c r="C52" s="92"/>
      <c r="D52" s="92"/>
      <c r="E52" s="92"/>
      <c r="F52" s="469">
        <f t="shared" si="2"/>
        <v>0</v>
      </c>
    </row>
    <row r="53" spans="1:6" ht="15.75">
      <c r="A53" s="679"/>
      <c r="B53" s="680"/>
      <c r="C53" s="92"/>
      <c r="D53" s="92"/>
      <c r="E53" s="92"/>
      <c r="F53" s="469">
        <f t="shared" si="2"/>
        <v>0</v>
      </c>
    </row>
    <row r="54" spans="1:6" ht="15.75">
      <c r="A54" s="679"/>
      <c r="B54" s="680"/>
      <c r="C54" s="92"/>
      <c r="D54" s="92"/>
      <c r="E54" s="92"/>
      <c r="F54" s="469">
        <f t="shared" si="2"/>
        <v>0</v>
      </c>
    </row>
    <row r="55" spans="1:6" ht="15.75">
      <c r="A55" s="679"/>
      <c r="B55" s="680"/>
      <c r="C55" s="92"/>
      <c r="D55" s="92"/>
      <c r="E55" s="92"/>
      <c r="F55" s="469">
        <f t="shared" si="2"/>
        <v>0</v>
      </c>
    </row>
    <row r="56" spans="1:6" ht="15.75">
      <c r="A56" s="679"/>
      <c r="B56" s="680"/>
      <c r="C56" s="92"/>
      <c r="D56" s="92"/>
      <c r="E56" s="92"/>
      <c r="F56" s="469">
        <f t="shared" si="2"/>
        <v>0</v>
      </c>
    </row>
    <row r="57" spans="1:6" ht="15.75">
      <c r="A57" s="679"/>
      <c r="B57" s="680"/>
      <c r="C57" s="92"/>
      <c r="D57" s="92"/>
      <c r="E57" s="92"/>
      <c r="F57" s="469">
        <f t="shared" si="2"/>
        <v>0</v>
      </c>
    </row>
    <row r="58" spans="1:6" ht="15.75">
      <c r="A58" s="679"/>
      <c r="B58" s="680"/>
      <c r="C58" s="92"/>
      <c r="D58" s="92"/>
      <c r="E58" s="92"/>
      <c r="F58" s="469">
        <f t="shared" si="2"/>
        <v>0</v>
      </c>
    </row>
    <row r="59" spans="1:6" ht="15.75">
      <c r="A59" s="679"/>
      <c r="B59" s="680"/>
      <c r="C59" s="92"/>
      <c r="D59" s="92"/>
      <c r="E59" s="92"/>
      <c r="F59" s="469">
        <f t="shared" si="2"/>
        <v>0</v>
      </c>
    </row>
    <row r="60" spans="1:6" ht="15.75">
      <c r="A60" s="679"/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43585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43585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Гюляй Рахман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92" sqref="E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1660</v>
      </c>
      <c r="D30" s="368">
        <v>1660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3414</v>
      </c>
      <c r="D32" s="368">
        <v>3414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5074</v>
      </c>
      <c r="D45" s="438">
        <f>D26+D30+D31+D33+D32+D34+D35+D40</f>
        <v>5074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5074</v>
      </c>
      <c r="D46" s="444">
        <f>D45+D23+D21+D11</f>
        <v>5074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19988</v>
      </c>
      <c r="D65" s="197"/>
      <c r="E65" s="136">
        <f t="shared" si="1"/>
        <v>19988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19988</v>
      </c>
      <c r="D68" s="435">
        <f>D54+D58+D63+D64+D65+D66</f>
        <v>0</v>
      </c>
      <c r="E68" s="436">
        <f t="shared" si="1"/>
        <v>19988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704</v>
      </c>
      <c r="D70" s="197"/>
      <c r="E70" s="136">
        <f t="shared" si="1"/>
        <v>704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348</v>
      </c>
      <c r="D82" s="138">
        <f>SUM(D83:D86)</f>
        <v>348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348</v>
      </c>
      <c r="D84" s="197">
        <v>348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2723</v>
      </c>
      <c r="D87" s="134">
        <f>SUM(D88:D92)+D96</f>
        <v>2723</v>
      </c>
      <c r="E87" s="134">
        <f>SUM(E88:E92)+E96</f>
        <v>0</v>
      </c>
      <c r="F87" s="397">
        <f>SUM(F88:F92)+F96</f>
        <v>4744</v>
      </c>
    </row>
    <row r="88" spans="1:6" ht="15.75">
      <c r="A88" s="370" t="s">
        <v>719</v>
      </c>
      <c r="B88" s="135" t="s">
        <v>720</v>
      </c>
      <c r="C88" s="197">
        <v>2690</v>
      </c>
      <c r="D88" s="197">
        <v>2690</v>
      </c>
      <c r="E88" s="136">
        <f t="shared" si="1"/>
        <v>0</v>
      </c>
      <c r="F88" s="196">
        <v>4744</v>
      </c>
    </row>
    <row r="89" spans="1:6" ht="15.75">
      <c r="A89" s="370" t="s">
        <v>721</v>
      </c>
      <c r="B89" s="135" t="s">
        <v>722</v>
      </c>
      <c r="C89" s="197">
        <v>29</v>
      </c>
      <c r="D89" s="197">
        <v>29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3071</v>
      </c>
      <c r="D98" s="433">
        <f>D87+D82+D77+D73+D97</f>
        <v>3071</v>
      </c>
      <c r="E98" s="433">
        <f>E87+E82+E77+E73+E97</f>
        <v>0</v>
      </c>
      <c r="F98" s="434">
        <f>F87+F82+F77+F73+F97</f>
        <v>4744</v>
      </c>
    </row>
    <row r="99" spans="1:6" ht="16.5" thickBot="1">
      <c r="A99" s="412" t="s">
        <v>739</v>
      </c>
      <c r="B99" s="413" t="s">
        <v>740</v>
      </c>
      <c r="C99" s="427">
        <f>C98+C70+C68</f>
        <v>23763</v>
      </c>
      <c r="D99" s="427">
        <f>D98+D70+D68</f>
        <v>3071</v>
      </c>
      <c r="E99" s="427">
        <f>E98+E70+E68</f>
        <v>20692</v>
      </c>
      <c r="F99" s="428">
        <f>F98+F70+F68</f>
        <v>4744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43585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315812791</v>
      </c>
      <c r="D20" s="449"/>
      <c r="E20" s="449"/>
      <c r="F20" s="449">
        <v>25629</v>
      </c>
      <c r="G20" s="449">
        <v>7630</v>
      </c>
      <c r="H20" s="449"/>
      <c r="I20" s="450">
        <f t="shared" si="0"/>
        <v>33259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1736618.605</v>
      </c>
      <c r="D26" s="449"/>
      <c r="E26" s="449"/>
      <c r="F26" s="449">
        <v>1625</v>
      </c>
      <c r="G26" s="449">
        <v>16</v>
      </c>
      <c r="H26" s="449">
        <v>14</v>
      </c>
      <c r="I26" s="450">
        <f t="shared" si="0"/>
        <v>1627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317549409.605</v>
      </c>
      <c r="D27" s="456">
        <f t="shared" si="2"/>
        <v>0</v>
      </c>
      <c r="E27" s="456">
        <f t="shared" si="2"/>
        <v>0</v>
      </c>
      <c r="F27" s="456">
        <f t="shared" si="2"/>
        <v>27254</v>
      </c>
      <c r="G27" s="456">
        <f t="shared" si="2"/>
        <v>7646</v>
      </c>
      <c r="H27" s="456">
        <f t="shared" si="2"/>
        <v>14</v>
      </c>
      <c r="I27" s="457">
        <f t="shared" si="0"/>
        <v>34886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43585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2019-03-29T07:38:00Z</cp:lastPrinted>
  <dcterms:created xsi:type="dcterms:W3CDTF">2006-09-16T00:00:00Z</dcterms:created>
  <dcterms:modified xsi:type="dcterms:W3CDTF">2019-04-16T17:46:46Z</dcterms:modified>
  <cp:category/>
  <cp:version/>
  <cp:contentType/>
  <cp:contentStatus/>
</cp:coreProperties>
</file>