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730" windowWidth="25170" windowHeight="7260" tabRatio="7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<sst xmlns="http://schemas.openxmlformats.org/spreadsheetml/2006/main" count="4295" uniqueCount="1007">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</sst>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44196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44221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31.12.2020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47404</v>
      </c>
      <c r="D6" s="673">
        <f aca="true" t="shared" si="0" ref="D6:D15">C6-E6</f>
        <v>0</v>
      </c>
      <c r="E6" s="672">
        <f>'1-Баланс'!G95</f>
        <v>47404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40318</v>
      </c>
      <c r="D7" s="673">
        <f t="shared" si="0"/>
        <v>35536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93</v>
      </c>
      <c r="D8" s="673">
        <f t="shared" si="0"/>
        <v>0</v>
      </c>
      <c r="E8" s="672">
        <f>ABS('2-Отчет за доходите'!C44)-ABS('2-Отчет за доходите'!G44)</f>
        <v>93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197</v>
      </c>
      <c r="D10" s="673">
        <f t="shared" si="0"/>
        <v>0</v>
      </c>
      <c r="E10" s="672">
        <f>'3-Отчет за паричния поток'!C46</f>
        <v>197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40318</v>
      </c>
      <c r="D11" s="673">
        <f t="shared" si="0"/>
        <v>0</v>
      </c>
      <c r="E11" s="672">
        <f>'4-Отчет за собствения капитал'!L34</f>
        <v>40318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0.011558538404175988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0.0023066620368073815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0.013124470787468248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0.0019618597586701543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1.015392156862745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2.0921700223713646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2.027442207307979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0.029381058911260253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0.029381058911260253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0.4398644216050733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0.16973251202430176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0.009361409371237623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0.1757527655141624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0.1494810564509324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175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0.00434049308001389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0.05030414212609829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13.600767754318618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144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315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13475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4058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17545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11552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11552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158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33376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10864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1567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77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861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13397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163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434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14028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47404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1937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802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35013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93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40318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233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148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5726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3475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1106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249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316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5949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742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6705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47404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2761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4352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741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688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737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8987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1186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1213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10200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157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10200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157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64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93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93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10357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7845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201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8046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1409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1357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864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10357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10357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9561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-3953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-4714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-1466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-577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-532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1156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25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1029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735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-154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-162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359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359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802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802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93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-359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-359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1094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1094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93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40318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40318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18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199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254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563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5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47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615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869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24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90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90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114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4097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5662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13631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4014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18392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27536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4097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5662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13631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4014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18392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27536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53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71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79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216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124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130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346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24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49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49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73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3920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104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868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131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5023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156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735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-44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847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5870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3920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104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868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131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5023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156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735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-44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847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5870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177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144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315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639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13475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12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4058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17545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21666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11552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11552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11552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10864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487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1066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1567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77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861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861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13397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25130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10864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487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1066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1567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77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861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861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13397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13397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11552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11552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11552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11733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233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233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148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3475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397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2251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1106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316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226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84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249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5949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6330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3475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397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2251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1106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316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226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84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249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5949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5949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233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233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148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381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177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144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315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639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1937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802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13475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12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35013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3962+24+72</f>
        <v>4058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17545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93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523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40318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11552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11552</v>
      </c>
      <c r="D52" s="598">
        <f>SUM(D48:D51)</f>
        <v>11280</v>
      </c>
      <c r="E52" s="201" t="s">
        <v>158</v>
      </c>
      <c r="F52" s="95" t="s">
        <v>159</v>
      </c>
      <c r="G52" s="197">
        <v>233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148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158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33376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381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5726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3475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1106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84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745-249</f>
        <v>496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249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10864</v>
      </c>
      <c r="D68" s="197">
        <v>11519</v>
      </c>
      <c r="E68" s="89" t="s">
        <v>212</v>
      </c>
      <c r="F68" s="93" t="s">
        <v>213</v>
      </c>
      <c r="G68" s="197">
        <f>310+6</f>
        <v>316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1567</v>
      </c>
      <c r="D69" s="197">
        <v>2687</v>
      </c>
      <c r="E69" s="201" t="s">
        <v>79</v>
      </c>
      <c r="F69" s="93" t="s">
        <v>216</v>
      </c>
      <c r="G69" s="197">
        <f>216+7</f>
        <v>223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77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5949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2+473+8+378</f>
        <v>861</v>
      </c>
      <c r="D75" s="197">
        <v>481</v>
      </c>
      <c r="E75" s="485" t="s">
        <v>160</v>
      </c>
      <c r="F75" s="95" t="s">
        <v>233</v>
      </c>
      <c r="G75" s="478">
        <v>742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13397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14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6705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34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163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197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434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14028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47404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47404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44221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99</v>
      </c>
      <c r="D12" s="316">
        <v>159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2761</v>
      </c>
      <c r="D13" s="316">
        <v>5027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346</v>
      </c>
      <c r="D14" s="316">
        <v>213</v>
      </c>
      <c r="E14" s="245" t="s">
        <v>285</v>
      </c>
      <c r="F14" s="240" t="s">
        <v>286</v>
      </c>
      <c r="G14" s="316">
        <v>7845</v>
      </c>
      <c r="H14" s="316">
        <v>9692</v>
      </c>
    </row>
    <row r="15" spans="1:8" ht="15.75">
      <c r="A15" s="194" t="s">
        <v>287</v>
      </c>
      <c r="B15" s="190" t="s">
        <v>288</v>
      </c>
      <c r="C15" s="316">
        <f>4319+33</f>
        <v>4352</v>
      </c>
      <c r="D15" s="316">
        <f>4990+23</f>
        <v>5013</v>
      </c>
      <c r="E15" s="245" t="s">
        <v>79</v>
      </c>
      <c r="F15" s="240" t="s">
        <v>289</v>
      </c>
      <c r="G15" s="316">
        <f>1610-1409</f>
        <v>201</v>
      </c>
      <c r="H15" s="316">
        <f>504-9</f>
        <v>495</v>
      </c>
    </row>
    <row r="16" spans="1:8" ht="15.75">
      <c r="A16" s="194" t="s">
        <v>290</v>
      </c>
      <c r="B16" s="190" t="s">
        <v>291</v>
      </c>
      <c r="C16" s="316">
        <v>741</v>
      </c>
      <c r="D16" s="316">
        <v>871</v>
      </c>
      <c r="E16" s="236" t="s">
        <v>52</v>
      </c>
      <c r="F16" s="264" t="s">
        <v>292</v>
      </c>
      <c r="G16" s="628">
        <f>SUM(G12:G15)</f>
        <v>8046</v>
      </c>
      <c r="H16" s="629">
        <f>SUM(H12:H15)</f>
        <v>10187</v>
      </c>
    </row>
    <row r="17" spans="1:8" ht="31.5">
      <c r="A17" s="194" t="s">
        <v>293</v>
      </c>
      <c r="B17" s="190" t="s">
        <v>294</v>
      </c>
      <c r="C17" s="316"/>
      <c r="D17" s="316">
        <v>18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1409</v>
      </c>
      <c r="H18" s="639">
        <v>9</v>
      </c>
    </row>
    <row r="19" spans="1:8" ht="15.75">
      <c r="A19" s="194" t="s">
        <v>299</v>
      </c>
      <c r="B19" s="190" t="s">
        <v>300</v>
      </c>
      <c r="C19" s="316">
        <v>688</v>
      </c>
      <c r="D19" s="316">
        <v>378</v>
      </c>
      <c r="E19" s="194" t="s">
        <v>301</v>
      </c>
      <c r="F19" s="237" t="s">
        <v>302</v>
      </c>
      <c r="G19" s="316">
        <v>1357</v>
      </c>
      <c r="H19" s="316">
        <v>6</v>
      </c>
    </row>
    <row r="20" spans="1:8" ht="15.75">
      <c r="A20" s="235" t="s">
        <v>303</v>
      </c>
      <c r="B20" s="190" t="s">
        <v>304</v>
      </c>
      <c r="C20" s="316">
        <v>737</v>
      </c>
      <c r="D20" s="316">
        <v>225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8987</v>
      </c>
      <c r="D22" s="629">
        <f>SUM(D12:D18)+D19</f>
        <v>11679</v>
      </c>
      <c r="E22" s="194" t="s">
        <v>309</v>
      </c>
      <c r="F22" s="237" t="s">
        <v>310</v>
      </c>
      <c r="G22" s="316">
        <v>864</v>
      </c>
      <c r="H22" s="316">
        <v>838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</v>
      </c>
      <c r="H24" s="316">
        <v>1057</v>
      </c>
    </row>
    <row r="25" spans="1:8" ht="31.5">
      <c r="A25" s="194" t="s">
        <v>316</v>
      </c>
      <c r="B25" s="237" t="s">
        <v>317</v>
      </c>
      <c r="C25" s="316">
        <v>18</v>
      </c>
      <c r="D25" s="316">
        <f>7+1</f>
        <v>8</v>
      </c>
      <c r="E25" s="194" t="s">
        <v>318</v>
      </c>
      <c r="F25" s="237" t="s">
        <v>319</v>
      </c>
      <c r="G25" s="316">
        <v>3</v>
      </c>
      <c r="H25" s="316"/>
    </row>
    <row r="26" spans="1:8" ht="31.5">
      <c r="A26" s="194" t="s">
        <v>320</v>
      </c>
      <c r="B26" s="237" t="s">
        <v>321</v>
      </c>
      <c r="C26" s="316">
        <v>1186</v>
      </c>
      <c r="D26" s="316"/>
      <c r="E26" s="194" t="s">
        <v>322</v>
      </c>
      <c r="F26" s="237" t="s">
        <v>323</v>
      </c>
      <c r="G26" s="316">
        <v>20</v>
      </c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902</v>
      </c>
      <c r="H27" s="629">
        <f>SUM(H22:H26)</f>
        <v>1895</v>
      </c>
    </row>
    <row r="28" spans="1:8" ht="15.75">
      <c r="A28" s="194" t="s">
        <v>79</v>
      </c>
      <c r="B28" s="237" t="s">
        <v>327</v>
      </c>
      <c r="C28" s="316">
        <v>8</v>
      </c>
      <c r="D28" s="316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1213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10200</v>
      </c>
      <c r="D31" s="635">
        <f>D29+D22</f>
        <v>11698</v>
      </c>
      <c r="E31" s="251" t="s">
        <v>824</v>
      </c>
      <c r="F31" s="266" t="s">
        <v>331</v>
      </c>
      <c r="G31" s="253">
        <f>G16+G18+G27</f>
        <v>10357</v>
      </c>
      <c r="H31" s="254">
        <f>H16+H18+H27</f>
        <v>12091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157</v>
      </c>
      <c r="D33" s="244">
        <f>IF((H31-D31)&gt;0,H31-D31,0)</f>
        <v>393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10200</v>
      </c>
      <c r="D36" s="637">
        <f>D31-D34+D35</f>
        <v>11698</v>
      </c>
      <c r="E36" s="262" t="s">
        <v>346</v>
      </c>
      <c r="F36" s="256" t="s">
        <v>347</v>
      </c>
      <c r="G36" s="267">
        <f>G35-G34+G31</f>
        <v>10357</v>
      </c>
      <c r="H36" s="268">
        <f>H35-H34+H31</f>
        <v>12091</v>
      </c>
    </row>
    <row r="37" spans="1:8" ht="15.75">
      <c r="A37" s="261" t="s">
        <v>348</v>
      </c>
      <c r="B37" s="231" t="s">
        <v>349</v>
      </c>
      <c r="C37" s="634">
        <f>IF((G36-C36)&gt;0,G36-C36,0)</f>
        <v>157</v>
      </c>
      <c r="D37" s="635">
        <f>IF((H36-D36)&gt;0,H36-D36,0)</f>
        <v>393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64</v>
      </c>
      <c r="D38" s="629">
        <f>D39+D40+D41</f>
        <v>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50</v>
      </c>
      <c r="D40" s="317">
        <v>34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93</v>
      </c>
      <c r="D42" s="244">
        <f>+IF((H36-D36-D38)&gt;0,H36-D36-D38,0)</f>
        <v>359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93</v>
      </c>
      <c r="D44" s="268">
        <f>IF(H42=0,IF(D42-D43&gt;0,D42-D43+H43,0),IF(H42-H43&lt;0,H43-H42+D42,0))</f>
        <v>359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10357</v>
      </c>
      <c r="D45" s="631">
        <f>D36+D38+D42</f>
        <v>12091</v>
      </c>
      <c r="E45" s="270" t="s">
        <v>373</v>
      </c>
      <c r="F45" s="272" t="s">
        <v>374</v>
      </c>
      <c r="G45" s="630">
        <f>G42+G36</f>
        <v>10357</v>
      </c>
      <c r="H45" s="631">
        <f>H42+H36</f>
        <v>12091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44221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9561</v>
      </c>
      <c r="D11" s="197">
        <v>9651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-3953</v>
      </c>
      <c r="D12" s="197">
        <v>-5079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-4714</v>
      </c>
      <c r="D14" s="197">
        <v>-5427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-1466</v>
      </c>
      <c r="D15" s="197">
        <v>-1253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-577</v>
      </c>
      <c r="D21" s="658">
        <f>SUM(D11:D20)</f>
        <v>-2136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-40-492</f>
        <v>-532</v>
      </c>
      <c r="D23" s="197">
        <f>-26-674</f>
        <v>-700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-947</v>
      </c>
      <c r="D25" s="197">
        <v>-2447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1156</v>
      </c>
      <c r="D26" s="197">
        <v>3864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1029</v>
      </c>
      <c r="D32" s="197">
        <v>1048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735</v>
      </c>
      <c r="D33" s="658">
        <f>SUM(D23:D32)</f>
        <v>1766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-154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7">
        <v>-10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-162</v>
      </c>
      <c r="D43" s="660">
        <f>SUM(D35:D42)</f>
        <v>290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</v>
      </c>
      <c r="D46" s="311">
        <f>D45+D44</f>
        <v>201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</v>
      </c>
      <c r="D47" s="298">
        <v>201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44221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93</v>
      </c>
      <c r="J18" s="584">
        <f>+'1-Баланс'!G33</f>
        <v>0</v>
      </c>
      <c r="K18" s="585"/>
      <c r="L18" s="584">
        <f t="shared" si="1"/>
        <v>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359</v>
      </c>
      <c r="G19" s="168">
        <f t="shared" si="3"/>
        <v>0</v>
      </c>
      <c r="H19" s="168">
        <f t="shared" si="3"/>
        <v>0</v>
      </c>
      <c r="I19" s="168">
        <f t="shared" si="3"/>
        <v>-359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359</v>
      </c>
      <c r="G21" s="316"/>
      <c r="H21" s="316"/>
      <c r="I21" s="316">
        <v>-359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802</v>
      </c>
      <c r="G31" s="652">
        <f t="shared" si="6"/>
        <v>0</v>
      </c>
      <c r="H31" s="652">
        <f t="shared" si="6"/>
        <v>1135</v>
      </c>
      <c r="I31" s="652">
        <f t="shared" si="6"/>
        <v>1094</v>
      </c>
      <c r="J31" s="652">
        <f t="shared" si="6"/>
        <v>-571</v>
      </c>
      <c r="K31" s="652">
        <f t="shared" si="6"/>
        <v>0</v>
      </c>
      <c r="L31" s="584">
        <f t="shared" si="1"/>
        <v>40318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802</v>
      </c>
      <c r="G34" s="587">
        <f t="shared" si="7"/>
        <v>0</v>
      </c>
      <c r="H34" s="587">
        <f t="shared" si="7"/>
        <v>1135</v>
      </c>
      <c r="I34" s="587">
        <f t="shared" si="7"/>
        <v>1094</v>
      </c>
      <c r="J34" s="587">
        <f t="shared" si="7"/>
        <v>-571</v>
      </c>
      <c r="K34" s="587">
        <f t="shared" si="7"/>
        <v>0</v>
      </c>
      <c r="L34" s="650">
        <f t="shared" si="1"/>
        <v>40318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44221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44221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18" sqref="F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37</v>
      </c>
      <c r="F13" s="328"/>
      <c r="G13" s="329">
        <f t="shared" si="2"/>
        <v>4097</v>
      </c>
      <c r="H13" s="328"/>
      <c r="I13" s="328"/>
      <c r="J13" s="329">
        <f t="shared" si="3"/>
        <v>4097</v>
      </c>
      <c r="K13" s="328">
        <v>3867</v>
      </c>
      <c r="L13" s="328">
        <v>53</v>
      </c>
      <c r="M13" s="328"/>
      <c r="N13" s="329">
        <f t="shared" si="4"/>
        <v>3920</v>
      </c>
      <c r="O13" s="328"/>
      <c r="P13" s="328"/>
      <c r="Q13" s="329">
        <f t="shared" si="0"/>
        <v>3920</v>
      </c>
      <c r="R13" s="340">
        <f t="shared" si="1"/>
        <v>177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>
        <v>24</v>
      </c>
      <c r="G15" s="329">
        <f t="shared" si="2"/>
        <v>107</v>
      </c>
      <c r="H15" s="328"/>
      <c r="I15" s="328"/>
      <c r="J15" s="329">
        <f t="shared" si="3"/>
        <v>107</v>
      </c>
      <c r="K15" s="328">
        <v>115</v>
      </c>
      <c r="L15" s="328">
        <v>13</v>
      </c>
      <c r="M15" s="328">
        <v>24</v>
      </c>
      <c r="N15" s="702">
        <f>K15+L15-M15</f>
        <v>104</v>
      </c>
      <c r="O15" s="328"/>
      <c r="P15" s="328"/>
      <c r="Q15" s="329">
        <f t="shared" si="0"/>
        <v>104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18</v>
      </c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797</v>
      </c>
      <c r="L16" s="328">
        <v>71</v>
      </c>
      <c r="M16" s="328"/>
      <c r="N16" s="329">
        <f t="shared" si="4"/>
        <v>868</v>
      </c>
      <c r="O16" s="328"/>
      <c r="P16" s="328"/>
      <c r="Q16" s="329">
        <f t="shared" si="0"/>
        <v>868</v>
      </c>
      <c r="R16" s="340">
        <f t="shared" si="1"/>
        <v>144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>
        <v>199</v>
      </c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52</v>
      </c>
      <c r="L18" s="328">
        <v>79</v>
      </c>
      <c r="M18" s="328"/>
      <c r="N18" s="329">
        <f t="shared" si="4"/>
        <v>131</v>
      </c>
      <c r="O18" s="328"/>
      <c r="P18" s="328"/>
      <c r="Q18" s="329">
        <f t="shared" si="0"/>
        <v>131</v>
      </c>
      <c r="R18" s="340">
        <f t="shared" si="1"/>
        <v>315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254</v>
      </c>
      <c r="F19" s="330">
        <f>SUM(F11:F18)</f>
        <v>24</v>
      </c>
      <c r="G19" s="329">
        <f t="shared" si="2"/>
        <v>5662</v>
      </c>
      <c r="H19" s="330">
        <f>SUM(H11:H18)</f>
        <v>0</v>
      </c>
      <c r="I19" s="330">
        <f>SUM(I11:I18)</f>
        <v>0</v>
      </c>
      <c r="J19" s="329">
        <f t="shared" si="3"/>
        <v>5662</v>
      </c>
      <c r="K19" s="330">
        <f>SUM(K11:K18)</f>
        <v>4831</v>
      </c>
      <c r="L19" s="330">
        <f>SUM(L11:L18)</f>
        <v>216</v>
      </c>
      <c r="M19" s="330">
        <f>SUM(M11:M18)</f>
        <v>24</v>
      </c>
      <c r="N19" s="329">
        <f t="shared" si="4"/>
        <v>5023</v>
      </c>
      <c r="O19" s="330">
        <f>SUM(O11:O18)</f>
        <v>0</v>
      </c>
      <c r="P19" s="330">
        <f>SUM(P11:P18)</f>
        <v>0</v>
      </c>
      <c r="Q19" s="329">
        <f t="shared" si="0"/>
        <v>5023</v>
      </c>
      <c r="R19" s="340">
        <f t="shared" si="1"/>
        <v>639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563</v>
      </c>
      <c r="F23" s="328"/>
      <c r="G23" s="329">
        <f t="shared" si="2"/>
        <v>13631</v>
      </c>
      <c r="H23" s="328"/>
      <c r="I23" s="328"/>
      <c r="J23" s="329">
        <f t="shared" si="3"/>
        <v>13631</v>
      </c>
      <c r="K23" s="328">
        <v>32</v>
      </c>
      <c r="L23" s="328">
        <v>124</v>
      </c>
      <c r="M23" s="328"/>
      <c r="N23" s="329">
        <f t="shared" si="4"/>
        <v>156</v>
      </c>
      <c r="O23" s="328"/>
      <c r="P23" s="328"/>
      <c r="Q23" s="329">
        <f t="shared" si="0"/>
        <v>156</v>
      </c>
      <c r="R23" s="340">
        <f t="shared" si="1"/>
        <v>13475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>
        <v>5</v>
      </c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732</v>
      </c>
      <c r="L24" s="328">
        <v>3</v>
      </c>
      <c r="M24" s="328"/>
      <c r="N24" s="329">
        <f t="shared" si="4"/>
        <v>735</v>
      </c>
      <c r="O24" s="328"/>
      <c r="P24" s="328"/>
      <c r="Q24" s="329">
        <f t="shared" si="0"/>
        <v>735</v>
      </c>
      <c r="R24" s="340">
        <f t="shared" si="1"/>
        <v>12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>
        <f>17+30</f>
        <v>47</v>
      </c>
      <c r="F26" s="328">
        <v>90</v>
      </c>
      <c r="G26" s="329">
        <f t="shared" si="2"/>
        <v>4014</v>
      </c>
      <c r="H26" s="328"/>
      <c r="I26" s="328"/>
      <c r="J26" s="329">
        <f t="shared" si="3"/>
        <v>4014</v>
      </c>
      <c r="K26" s="328">
        <v>2</v>
      </c>
      <c r="L26" s="328">
        <v>3</v>
      </c>
      <c r="M26" s="328">
        <v>49</v>
      </c>
      <c r="N26" s="329">
        <f t="shared" si="4"/>
        <v>-44</v>
      </c>
      <c r="O26" s="328"/>
      <c r="P26" s="328"/>
      <c r="Q26" s="329">
        <f t="shared" si="0"/>
        <v>-44</v>
      </c>
      <c r="R26" s="340">
        <f t="shared" si="1"/>
        <v>4058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615</v>
      </c>
      <c r="F27" s="332">
        <f t="shared" si="5"/>
        <v>90</v>
      </c>
      <c r="G27" s="333">
        <f t="shared" si="2"/>
        <v>18392</v>
      </c>
      <c r="H27" s="332">
        <f t="shared" si="5"/>
        <v>0</v>
      </c>
      <c r="I27" s="332">
        <f t="shared" si="5"/>
        <v>0</v>
      </c>
      <c r="J27" s="333">
        <f t="shared" si="3"/>
        <v>18392</v>
      </c>
      <c r="K27" s="332">
        <f t="shared" si="5"/>
        <v>766</v>
      </c>
      <c r="L27" s="332">
        <f t="shared" si="5"/>
        <v>130</v>
      </c>
      <c r="M27" s="332">
        <f t="shared" si="5"/>
        <v>49</v>
      </c>
      <c r="N27" s="333">
        <f t="shared" si="4"/>
        <v>847</v>
      </c>
      <c r="O27" s="332">
        <f t="shared" si="5"/>
        <v>0</v>
      </c>
      <c r="P27" s="332">
        <f t="shared" si="5"/>
        <v>0</v>
      </c>
      <c r="Q27" s="333">
        <f t="shared" si="0"/>
        <v>847</v>
      </c>
      <c r="R27" s="343">
        <f t="shared" si="1"/>
        <v>17545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869</v>
      </c>
      <c r="F42" s="349">
        <f aca="true" t="shared" si="11" ref="F42:R42">F19+F20+F21+F27+F40+F41</f>
        <v>114</v>
      </c>
      <c r="G42" s="349">
        <f t="shared" si="11"/>
        <v>27536</v>
      </c>
      <c r="H42" s="349">
        <f t="shared" si="11"/>
        <v>0</v>
      </c>
      <c r="I42" s="349">
        <f t="shared" si="11"/>
        <v>0</v>
      </c>
      <c r="J42" s="349">
        <f t="shared" si="11"/>
        <v>27536</v>
      </c>
      <c r="K42" s="349">
        <f t="shared" si="11"/>
        <v>5597</v>
      </c>
      <c r="L42" s="349">
        <f t="shared" si="11"/>
        <v>346</v>
      </c>
      <c r="M42" s="349">
        <f t="shared" si="11"/>
        <v>73</v>
      </c>
      <c r="N42" s="349">
        <f t="shared" si="11"/>
        <v>5870</v>
      </c>
      <c r="O42" s="349">
        <f t="shared" si="11"/>
        <v>0</v>
      </c>
      <c r="P42" s="349">
        <f t="shared" si="11"/>
        <v>0</v>
      </c>
      <c r="Q42" s="349">
        <f t="shared" si="11"/>
        <v>5870</v>
      </c>
      <c r="R42" s="350">
        <f t="shared" si="11"/>
        <v>21666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44221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89" sqref="D89: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11552</v>
      </c>
      <c r="D13" s="362">
        <f>SUM(D14:D16)</f>
        <v>0</v>
      </c>
      <c r="E13" s="369">
        <f>SUM(E14:E16)</f>
        <v>11552</v>
      </c>
      <c r="F13" s="133"/>
    </row>
    <row r="14" spans="1:6" ht="15.75">
      <c r="A14" s="370" t="s">
        <v>596</v>
      </c>
      <c r="B14" s="135" t="s">
        <v>597</v>
      </c>
      <c r="C14" s="368">
        <f>4467+7085</f>
        <v>11552</v>
      </c>
      <c r="D14" s="368"/>
      <c r="E14" s="369">
        <f aca="true" t="shared" si="0" ref="E14:E44">C14-D14</f>
        <v>11552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11552</v>
      </c>
      <c r="D21" s="440">
        <f>D13+D17+D18</f>
        <v>0</v>
      </c>
      <c r="E21" s="441">
        <f>E13+E17+E18</f>
        <v>11552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10864</v>
      </c>
      <c r="D26" s="362">
        <f>SUM(D27:D29)</f>
        <v>10864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487</v>
      </c>
      <c r="D27" s="368">
        <v>487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10864-487-9311</f>
        <v>1066</v>
      </c>
      <c r="D28" s="368">
        <f>10864-487-9311</f>
        <v>1066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9311</v>
      </c>
      <c r="D29" s="368">
        <v>9311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1567</v>
      </c>
      <c r="D30" s="197">
        <v>1567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77</v>
      </c>
      <c r="D31" s="197">
        <v>77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861</v>
      </c>
      <c r="D40" s="362">
        <f>SUM(D41:D44)</f>
        <v>861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861</v>
      </c>
      <c r="D44" s="368">
        <v>861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13397</v>
      </c>
      <c r="D45" s="438">
        <f>D26+D30+D31+D33+D32+D34+D35+D40</f>
        <v>13397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25130</v>
      </c>
      <c r="D46" s="444">
        <f>D45+D23+D21+D11</f>
        <v>13397</v>
      </c>
      <c r="E46" s="445">
        <f>E45+E23+E21+E11</f>
        <v>11733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233</v>
      </c>
      <c r="D66" s="197"/>
      <c r="E66" s="136">
        <f t="shared" si="1"/>
        <v>233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233</v>
      </c>
      <c r="D68" s="435">
        <f>D54+D58+D63+D64+D65+D66</f>
        <v>0</v>
      </c>
      <c r="E68" s="436">
        <f t="shared" si="1"/>
        <v>233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148</v>
      </c>
      <c r="D70" s="197"/>
      <c r="E70" s="136">
        <f t="shared" si="1"/>
        <v>148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3475</v>
      </c>
      <c r="D73" s="137">
        <f>SUM(D74:D76)</f>
        <v>3475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351+41+2+3</f>
        <v>397</v>
      </c>
      <c r="D74" s="197">
        <v>397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156+2922</f>
        <v>3078</v>
      </c>
      <c r="D76" s="197">
        <v>3078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2251</v>
      </c>
      <c r="D87" s="134">
        <f>SUM(D88:D92)+D96</f>
        <v>2251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1106</v>
      </c>
      <c r="D89" s="197">
        <v>1106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84</v>
      </c>
      <c r="D90" s="197">
        <v>84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316</v>
      </c>
      <c r="D92" s="138">
        <f>SUM(D93:D95)</f>
        <v>316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</v>
      </c>
      <c r="D93" s="197">
        <v>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226</v>
      </c>
      <c r="D94" s="197">
        <v>226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84</v>
      </c>
      <c r="D95" s="197">
        <v>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249</v>
      </c>
      <c r="D96" s="197">
        <v>249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223</v>
      </c>
      <c r="D97" s="197">
        <v>223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5949</v>
      </c>
      <c r="D98" s="433">
        <f>D87+D82+D77+D73+D97</f>
        <v>5949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6330</v>
      </c>
      <c r="D99" s="427">
        <f>D98+D70+D68</f>
        <v>5949</v>
      </c>
      <c r="E99" s="427">
        <f>E98+E70+E68</f>
        <v>381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44221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44221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2021-01-29T14:11:16Z</dcterms:modified>
  <cp:category/>
  <cp:version/>
  <cp:contentType/>
  <cp:contentStatus/>
</cp:coreProperties>
</file>