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25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<sst xmlns="http://schemas.openxmlformats.org/spreadsheetml/2006/main" count="4295" uniqueCount="1007">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</sst>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44469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44491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30.09.2021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48858</v>
      </c>
      <c r="D6" s="673">
        <f aca="true" t="shared" si="0" ref="D6:D15">C6-E6</f>
        <v>0</v>
      </c>
      <c r="E6" s="672">
        <f>'1-Баланс'!G95</f>
        <v>48858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42328</v>
      </c>
      <c r="D7" s="673">
        <f t="shared" si="0"/>
        <v>37546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2009</v>
      </c>
      <c r="D8" s="673">
        <f t="shared" si="0"/>
        <v>0</v>
      </c>
      <c r="E8" s="672">
        <f>ABS('2-Отчет за доходите'!C44)-ABS('2-Отчет за доходите'!G44)</f>
        <v>2009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236</v>
      </c>
      <c r="D10" s="673">
        <f t="shared" si="0"/>
        <v>0</v>
      </c>
      <c r="E10" s="672">
        <f>'3-Отчет за паричния поток'!C46</f>
        <v>236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42328</v>
      </c>
      <c r="D11" s="673">
        <f t="shared" si="0"/>
        <v>0</v>
      </c>
      <c r="E11" s="672">
        <f>'4-Отчет за собствения капитал'!L34</f>
        <v>42328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0.3243461414271876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0.04746267246267246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0.3076569678407351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0.04111916165213476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1.3344988344988344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2.1938283510125363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2.1565413050466087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0.03792992606878817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0.03792992606878817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0.3347927139073564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0.1267755536452577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0.007223942208462332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0.15427140427140426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0.13365262597732203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2017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0.04765167265167265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0.28396756082345603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2.869068541300527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111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5673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12194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17875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13173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13173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35208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11085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1852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13182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226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236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232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13650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48858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2031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896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35107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2009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2439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42328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159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308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5114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3080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793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138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292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5339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871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6222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48858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61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1890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3124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530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125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5989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6006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2009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6006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2009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2009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2009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8015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6164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6194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1110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1110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679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32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711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8015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8015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6334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-2963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-3216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-1017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-876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-531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-1541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655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1496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1079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-164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236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236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896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896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2009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3010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3010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2009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42328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42328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30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7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448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455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485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24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24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4127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988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5668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5673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12410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18830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27980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4127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988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5668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5673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12410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18830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27980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46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33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69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151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104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108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259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24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24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3966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877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200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5150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739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216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955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6105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3966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877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200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5150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739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216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955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6105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161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111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246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518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5673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12194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17875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21875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13173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13173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13173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11085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736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2038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1852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14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14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13182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26515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11085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736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2038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1852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14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14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13182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13182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13173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13173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13173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13333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159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159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3080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2034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793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138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292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293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5339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5647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3080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2610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2034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793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138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518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292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293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5339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5339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159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159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308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161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246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518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2031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896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5673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35107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f>3979+8128+87</f>
        <v>12194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17875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2009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2439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42328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13173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13173</v>
      </c>
      <c r="D52" s="598">
        <f>SUM(D48:D51)</f>
        <v>11552</v>
      </c>
      <c r="E52" s="201" t="s">
        <v>158</v>
      </c>
      <c r="F52" s="95" t="s">
        <v>159</v>
      </c>
      <c r="G52" s="197">
        <v>159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35208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308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5114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3080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793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138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518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293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11085</v>
      </c>
      <c r="D68" s="197">
        <v>10864</v>
      </c>
      <c r="E68" s="89" t="s">
        <v>212</v>
      </c>
      <c r="F68" s="93" t="s">
        <v>213</v>
      </c>
      <c r="G68" s="197">
        <v>292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1852</v>
      </c>
      <c r="D69" s="197">
        <v>1567</v>
      </c>
      <c r="E69" s="201" t="s">
        <v>79</v>
      </c>
      <c r="F69" s="93" t="s">
        <v>216</v>
      </c>
      <c r="G69" s="197">
        <f>7+218</f>
        <v>225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18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5339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14</v>
      </c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8+175+2</f>
        <v>185</v>
      </c>
      <c r="D75" s="197">
        <f>2+473+8+387</f>
        <v>870</v>
      </c>
      <c r="E75" s="485" t="s">
        <v>160</v>
      </c>
      <c r="F75" s="95" t="s">
        <v>233</v>
      </c>
      <c r="G75" s="478">
        <v>871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13182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6222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226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236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232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13650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48858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48858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44491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61</v>
      </c>
      <c r="D12" s="316">
        <v>68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1890</v>
      </c>
      <c r="D13" s="316">
        <v>2014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259</v>
      </c>
      <c r="D14" s="316">
        <v>149</v>
      </c>
      <c r="E14" s="245" t="s">
        <v>285</v>
      </c>
      <c r="F14" s="240" t="s">
        <v>286</v>
      </c>
      <c r="G14" s="316">
        <v>6164</v>
      </c>
      <c r="H14" s="316">
        <v>5311</v>
      </c>
    </row>
    <row r="15" spans="1:8" ht="15.75">
      <c r="A15" s="194" t="s">
        <v>287</v>
      </c>
      <c r="B15" s="190" t="s">
        <v>288</v>
      </c>
      <c r="C15" s="316">
        <v>3124</v>
      </c>
      <c r="D15" s="316">
        <v>3240</v>
      </c>
      <c r="E15" s="245" t="s">
        <v>79</v>
      </c>
      <c r="F15" s="240" t="s">
        <v>289</v>
      </c>
      <c r="G15" s="316">
        <v>30</v>
      </c>
      <c r="H15" s="316">
        <f>70+2</f>
        <v>72</v>
      </c>
    </row>
    <row r="16" spans="1:8" ht="15.75">
      <c r="A16" s="194" t="s">
        <v>290</v>
      </c>
      <c r="B16" s="190" t="s">
        <v>291</v>
      </c>
      <c r="C16" s="316">
        <v>530</v>
      </c>
      <c r="D16" s="316">
        <v>559</v>
      </c>
      <c r="E16" s="236" t="s">
        <v>52</v>
      </c>
      <c r="F16" s="264" t="s">
        <v>292</v>
      </c>
      <c r="G16" s="628">
        <f>SUM(G12:G15)</f>
        <v>6194</v>
      </c>
      <c r="H16" s="629">
        <f>SUM(H12:H15)</f>
        <v>5383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1110</v>
      </c>
      <c r="H18" s="639">
        <v>396</v>
      </c>
    </row>
    <row r="19" spans="1:8" ht="15.75">
      <c r="A19" s="194" t="s">
        <v>299</v>
      </c>
      <c r="B19" s="190" t="s">
        <v>300</v>
      </c>
      <c r="C19" s="316">
        <v>125</v>
      </c>
      <c r="D19" s="316">
        <v>159</v>
      </c>
      <c r="E19" s="194" t="s">
        <v>301</v>
      </c>
      <c r="F19" s="237" t="s">
        <v>302</v>
      </c>
      <c r="G19" s="316">
        <v>1110</v>
      </c>
      <c r="H19" s="316">
        <f>396-50</f>
        <v>346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5989</v>
      </c>
      <c r="D22" s="629">
        <f>SUM(D12:D18)+D19</f>
        <v>6189</v>
      </c>
      <c r="E22" s="194" t="s">
        <v>309</v>
      </c>
      <c r="F22" s="237" t="s">
        <v>310</v>
      </c>
      <c r="G22" s="316">
        <v>679</v>
      </c>
      <c r="H22" s="316">
        <v>639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18</v>
      </c>
    </row>
    <row r="25" spans="1:8" ht="31.5">
      <c r="A25" s="194" t="s">
        <v>316</v>
      </c>
      <c r="B25" s="237" t="s">
        <v>317</v>
      </c>
      <c r="C25" s="316">
        <v>8</v>
      </c>
      <c r="D25" s="316">
        <v>11</v>
      </c>
      <c r="E25" s="194" t="s">
        <v>318</v>
      </c>
      <c r="F25" s="237" t="s">
        <v>319</v>
      </c>
      <c r="G25" s="316"/>
      <c r="H25" s="316">
        <v>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32</v>
      </c>
      <c r="H26" s="316"/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711</v>
      </c>
      <c r="H27" s="629">
        <f>SUM(H22:H26)</f>
        <v>659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6006</v>
      </c>
      <c r="D31" s="635">
        <f>D29+D22</f>
        <v>6207</v>
      </c>
      <c r="E31" s="251" t="s">
        <v>824</v>
      </c>
      <c r="F31" s="266" t="s">
        <v>331</v>
      </c>
      <c r="G31" s="253">
        <f>G16+G18+G27</f>
        <v>8015</v>
      </c>
      <c r="H31" s="254">
        <f>H16+H18+H27</f>
        <v>6438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2009</v>
      </c>
      <c r="D33" s="244">
        <f>IF((H31-D31)&gt;0,H31-D31,0)</f>
        <v>231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6006</v>
      </c>
      <c r="D36" s="637">
        <f>D31-D34+D35</f>
        <v>6207</v>
      </c>
      <c r="E36" s="262" t="s">
        <v>346</v>
      </c>
      <c r="F36" s="256" t="s">
        <v>347</v>
      </c>
      <c r="G36" s="267">
        <f>G35-G34+G31</f>
        <v>8015</v>
      </c>
      <c r="H36" s="268">
        <f>H35-H34+H31</f>
        <v>6438</v>
      </c>
    </row>
    <row r="37" spans="1:8" ht="15.75">
      <c r="A37" s="261" t="s">
        <v>348</v>
      </c>
      <c r="B37" s="231" t="s">
        <v>349</v>
      </c>
      <c r="C37" s="634">
        <f>IF((G36-C36)&gt;0,G36-C36,0)</f>
        <v>2009</v>
      </c>
      <c r="D37" s="635">
        <f>IF((H36-D36)&gt;0,H36-D36,0)</f>
        <v>231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2009</v>
      </c>
      <c r="D42" s="244">
        <f>+IF((H36-D36-D38)&gt;0,H36-D36-D38,0)</f>
        <v>231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2009</v>
      </c>
      <c r="D44" s="268">
        <f>IF(H42=0,IF(D42-D43&gt;0,D42-D43+H43,0),IF(H42-H43&lt;0,H43-H42+D42,0))</f>
        <v>231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8015</v>
      </c>
      <c r="D45" s="631">
        <f>D36+D38+D42</f>
        <v>6438</v>
      </c>
      <c r="E45" s="270" t="s">
        <v>373</v>
      </c>
      <c r="F45" s="272" t="s">
        <v>374</v>
      </c>
      <c r="G45" s="630">
        <f>G42+G36</f>
        <v>8015</v>
      </c>
      <c r="H45" s="631">
        <f>H42+H36</f>
        <v>6438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44491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6334</v>
      </c>
      <c r="D11" s="197">
        <v>5889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-2963</v>
      </c>
      <c r="D12" s="197">
        <v>-2406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-3216</v>
      </c>
      <c r="D14" s="197">
        <v>-3632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-1095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-997-20</f>
        <v>-1017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-876</v>
      </c>
      <c r="D21" s="658">
        <f>SUM(D11:D20)</f>
        <v>-1251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-39-492</f>
        <v>-531</v>
      </c>
      <c r="D23" s="197">
        <f>-25-362</f>
        <v>-387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-1541</v>
      </c>
      <c r="D25" s="197">
        <v>-629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655</v>
      </c>
      <c r="D26" s="197">
        <v>1034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1000</v>
      </c>
      <c r="D29" s="197">
        <v>15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1496</v>
      </c>
      <c r="D32" s="197">
        <f>968+394</f>
        <v>1362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1079</v>
      </c>
      <c r="D33" s="658">
        <f>SUM(D23:D32)</f>
        <v>1398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-144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-164</v>
      </c>
      <c r="D43" s="660">
        <f>SUM(D35:D42)</f>
        <v>-151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236</v>
      </c>
      <c r="D46" s="311">
        <f>D45+D44</f>
        <v>197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236</v>
      </c>
      <c r="D47" s="298">
        <v>197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44491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2009</v>
      </c>
      <c r="J18" s="584">
        <f>+'1-Баланс'!G33</f>
        <v>0</v>
      </c>
      <c r="K18" s="585"/>
      <c r="L18" s="584">
        <f t="shared" si="1"/>
        <v>2009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94</v>
      </c>
      <c r="G19" s="168">
        <f t="shared" si="3"/>
        <v>0</v>
      </c>
      <c r="H19" s="168">
        <f t="shared" si="3"/>
        <v>0</v>
      </c>
      <c r="I19" s="168">
        <f t="shared" si="3"/>
        <v>-94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94</v>
      </c>
      <c r="G21" s="316"/>
      <c r="H21" s="316"/>
      <c r="I21" s="316">
        <v>-94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896</v>
      </c>
      <c r="G31" s="652">
        <f t="shared" si="6"/>
        <v>0</v>
      </c>
      <c r="H31" s="652">
        <f t="shared" si="6"/>
        <v>1135</v>
      </c>
      <c r="I31" s="652">
        <f t="shared" si="6"/>
        <v>3010</v>
      </c>
      <c r="J31" s="652">
        <f t="shared" si="6"/>
        <v>-571</v>
      </c>
      <c r="K31" s="652">
        <f t="shared" si="6"/>
        <v>0</v>
      </c>
      <c r="L31" s="584">
        <f t="shared" si="1"/>
        <v>42328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896</v>
      </c>
      <c r="G34" s="587">
        <f t="shared" si="7"/>
        <v>0</v>
      </c>
      <c r="H34" s="587">
        <f t="shared" si="7"/>
        <v>1135</v>
      </c>
      <c r="I34" s="587">
        <f t="shared" si="7"/>
        <v>3010</v>
      </c>
      <c r="J34" s="587">
        <f t="shared" si="7"/>
        <v>-571</v>
      </c>
      <c r="K34" s="587">
        <f t="shared" si="7"/>
        <v>0</v>
      </c>
      <c r="L34" s="650">
        <f t="shared" si="1"/>
        <v>42328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44491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44491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30</v>
      </c>
      <c r="F13" s="328"/>
      <c r="G13" s="329">
        <f t="shared" si="2"/>
        <v>4127</v>
      </c>
      <c r="H13" s="328"/>
      <c r="I13" s="328"/>
      <c r="J13" s="329">
        <f t="shared" si="3"/>
        <v>4127</v>
      </c>
      <c r="K13" s="328">
        <v>3920</v>
      </c>
      <c r="L13" s="328">
        <v>46</v>
      </c>
      <c r="M13" s="328"/>
      <c r="N13" s="329">
        <f t="shared" si="4"/>
        <v>3966</v>
      </c>
      <c r="O13" s="328"/>
      <c r="P13" s="328"/>
      <c r="Q13" s="329">
        <f t="shared" si="0"/>
        <v>3966</v>
      </c>
      <c r="R13" s="340">
        <f t="shared" si="1"/>
        <v>161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3</v>
      </c>
      <c r="M15" s="328"/>
      <c r="N15" s="702">
        <f>K15+L15-M15</f>
        <v>107</v>
      </c>
      <c r="O15" s="328"/>
      <c r="P15" s="328"/>
      <c r="Q15" s="329">
        <f t="shared" si="0"/>
        <v>107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>
        <v>24</v>
      </c>
      <c r="G16" s="329">
        <f t="shared" si="2"/>
        <v>988</v>
      </c>
      <c r="H16" s="328"/>
      <c r="I16" s="328"/>
      <c r="J16" s="329">
        <f t="shared" si="3"/>
        <v>988</v>
      </c>
      <c r="K16" s="328">
        <v>868</v>
      </c>
      <c r="L16" s="328">
        <v>33</v>
      </c>
      <c r="M16" s="328">
        <v>24</v>
      </c>
      <c r="N16" s="329">
        <f t="shared" si="4"/>
        <v>877</v>
      </c>
      <c r="O16" s="328"/>
      <c r="P16" s="328"/>
      <c r="Q16" s="329">
        <f t="shared" si="0"/>
        <v>877</v>
      </c>
      <c r="R16" s="340">
        <f t="shared" si="1"/>
        <v>111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69</v>
      </c>
      <c r="M18" s="328"/>
      <c r="N18" s="329">
        <f t="shared" si="4"/>
        <v>200</v>
      </c>
      <c r="O18" s="328"/>
      <c r="P18" s="328"/>
      <c r="Q18" s="329">
        <f t="shared" si="0"/>
        <v>200</v>
      </c>
      <c r="R18" s="340">
        <f t="shared" si="1"/>
        <v>246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30</v>
      </c>
      <c r="F19" s="330">
        <f>SUM(F11:F18)</f>
        <v>24</v>
      </c>
      <c r="G19" s="329">
        <f t="shared" si="2"/>
        <v>5668</v>
      </c>
      <c r="H19" s="330">
        <f>SUM(H11:H18)</f>
        <v>0</v>
      </c>
      <c r="I19" s="330">
        <f>SUM(I11:I18)</f>
        <v>0</v>
      </c>
      <c r="J19" s="329">
        <f t="shared" si="3"/>
        <v>5668</v>
      </c>
      <c r="K19" s="330">
        <f>SUM(K11:K18)</f>
        <v>5023</v>
      </c>
      <c r="L19" s="330">
        <f>SUM(L11:L18)</f>
        <v>151</v>
      </c>
      <c r="M19" s="330">
        <f>SUM(M11:M18)</f>
        <v>24</v>
      </c>
      <c r="N19" s="329">
        <f t="shared" si="4"/>
        <v>5150</v>
      </c>
      <c r="O19" s="330">
        <f>SUM(O11:O18)</f>
        <v>0</v>
      </c>
      <c r="P19" s="330">
        <f>SUM(P11:P18)</f>
        <v>0</v>
      </c>
      <c r="Q19" s="329">
        <f t="shared" si="0"/>
        <v>5150</v>
      </c>
      <c r="R19" s="340">
        <f t="shared" si="1"/>
        <v>518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7</v>
      </c>
      <c r="F23" s="328"/>
      <c r="G23" s="329">
        <f t="shared" si="2"/>
        <v>5673</v>
      </c>
      <c r="H23" s="328"/>
      <c r="I23" s="328"/>
      <c r="J23" s="329">
        <f t="shared" si="3"/>
        <v>5673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5673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4</v>
      </c>
      <c r="M24" s="328"/>
      <c r="N24" s="329">
        <f t="shared" si="4"/>
        <v>739</v>
      </c>
      <c r="O24" s="328"/>
      <c r="P24" s="328"/>
      <c r="Q24" s="329">
        <f t="shared" si="0"/>
        <v>739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f>433+15</f>
        <v>448</v>
      </c>
      <c r="F26" s="328"/>
      <c r="G26" s="329">
        <f t="shared" si="2"/>
        <v>12410</v>
      </c>
      <c r="H26" s="328"/>
      <c r="I26" s="328"/>
      <c r="J26" s="329">
        <f t="shared" si="3"/>
        <v>12410</v>
      </c>
      <c r="K26" s="328">
        <v>112</v>
      </c>
      <c r="L26" s="328">
        <v>104</v>
      </c>
      <c r="M26" s="328"/>
      <c r="N26" s="329">
        <f t="shared" si="4"/>
        <v>216</v>
      </c>
      <c r="O26" s="328"/>
      <c r="P26" s="328"/>
      <c r="Q26" s="329">
        <f t="shared" si="0"/>
        <v>216</v>
      </c>
      <c r="R26" s="340">
        <f t="shared" si="1"/>
        <v>12194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455</v>
      </c>
      <c r="F27" s="332">
        <f t="shared" si="5"/>
        <v>0</v>
      </c>
      <c r="G27" s="333">
        <f t="shared" si="2"/>
        <v>18830</v>
      </c>
      <c r="H27" s="332">
        <f t="shared" si="5"/>
        <v>0</v>
      </c>
      <c r="I27" s="332">
        <f t="shared" si="5"/>
        <v>0</v>
      </c>
      <c r="J27" s="333">
        <f t="shared" si="3"/>
        <v>18830</v>
      </c>
      <c r="K27" s="332">
        <f t="shared" si="5"/>
        <v>847</v>
      </c>
      <c r="L27" s="332">
        <f t="shared" si="5"/>
        <v>108</v>
      </c>
      <c r="M27" s="332">
        <f t="shared" si="5"/>
        <v>0</v>
      </c>
      <c r="N27" s="333">
        <f t="shared" si="4"/>
        <v>955</v>
      </c>
      <c r="O27" s="332">
        <f t="shared" si="5"/>
        <v>0</v>
      </c>
      <c r="P27" s="332">
        <f t="shared" si="5"/>
        <v>0</v>
      </c>
      <c r="Q27" s="333">
        <f t="shared" si="0"/>
        <v>955</v>
      </c>
      <c r="R27" s="343">
        <f t="shared" si="1"/>
        <v>17875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485</v>
      </c>
      <c r="F42" s="349">
        <f aca="true" t="shared" si="11" ref="F42:R42">F19+F20+F21+F27+F40+F41</f>
        <v>24</v>
      </c>
      <c r="G42" s="349">
        <f t="shared" si="11"/>
        <v>27980</v>
      </c>
      <c r="H42" s="349">
        <f t="shared" si="11"/>
        <v>0</v>
      </c>
      <c r="I42" s="349">
        <f t="shared" si="11"/>
        <v>0</v>
      </c>
      <c r="J42" s="349">
        <f t="shared" si="11"/>
        <v>27980</v>
      </c>
      <c r="K42" s="349">
        <f t="shared" si="11"/>
        <v>5870</v>
      </c>
      <c r="L42" s="349">
        <f t="shared" si="11"/>
        <v>259</v>
      </c>
      <c r="M42" s="349">
        <f t="shared" si="11"/>
        <v>24</v>
      </c>
      <c r="N42" s="349">
        <f t="shared" si="11"/>
        <v>6105</v>
      </c>
      <c r="O42" s="349">
        <f t="shared" si="11"/>
        <v>0</v>
      </c>
      <c r="P42" s="349">
        <f t="shared" si="11"/>
        <v>0</v>
      </c>
      <c r="Q42" s="349">
        <f t="shared" si="11"/>
        <v>6105</v>
      </c>
      <c r="R42" s="350">
        <f t="shared" si="11"/>
        <v>21875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44491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4" sqref="D74:D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13173</v>
      </c>
      <c r="D13" s="362">
        <f>SUM(D14:D16)</f>
        <v>0</v>
      </c>
      <c r="E13" s="369">
        <f>SUM(E14:E16)</f>
        <v>13173</v>
      </c>
      <c r="F13" s="133"/>
    </row>
    <row r="14" spans="1:6" ht="15.75">
      <c r="A14" s="370" t="s">
        <v>596</v>
      </c>
      <c r="B14" s="135" t="s">
        <v>597</v>
      </c>
      <c r="C14" s="368">
        <v>13173</v>
      </c>
      <c r="D14" s="368"/>
      <c r="E14" s="369">
        <f aca="true" t="shared" si="0" ref="E14:E44">C14-D14</f>
        <v>13173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13173</v>
      </c>
      <c r="D21" s="440">
        <f>D13+D17+D18</f>
        <v>0</v>
      </c>
      <c r="E21" s="441">
        <f>E13+E17+E18</f>
        <v>13173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11085</v>
      </c>
      <c r="D26" s="362">
        <f>SUM(D27:D29)</f>
        <v>11085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736</v>
      </c>
      <c r="D27" s="368">
        <v>736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2038</v>
      </c>
      <c r="D28" s="368">
        <v>2038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1852</v>
      </c>
      <c r="D30" s="197">
        <v>1852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18</v>
      </c>
      <c r="D31" s="197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14</v>
      </c>
      <c r="D35" s="362">
        <f>SUM(D36:D39)</f>
        <v>14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14</v>
      </c>
      <c r="D36" s="368">
        <v>14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</v>
      </c>
      <c r="D40" s="362">
        <f>SUM(D41:D44)</f>
        <v>185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</v>
      </c>
      <c r="D44" s="368">
        <v>185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13182</v>
      </c>
      <c r="D45" s="438">
        <f>D26+D30+D31+D33+D32+D34+D35+D40</f>
        <v>13182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26515</v>
      </c>
      <c r="D46" s="444">
        <f>D45+D23+D21+D11</f>
        <v>13182</v>
      </c>
      <c r="E46" s="445">
        <f>E45+E23+E21+E11</f>
        <v>13333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159</v>
      </c>
      <c r="D66" s="197"/>
      <c r="E66" s="136">
        <f t="shared" si="1"/>
        <v>159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159</v>
      </c>
      <c r="D68" s="435">
        <f>D54+D58+D63+D64+D65+D66</f>
        <v>0</v>
      </c>
      <c r="E68" s="436">
        <f t="shared" si="1"/>
        <v>159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3080</v>
      </c>
      <c r="D73" s="137">
        <f>SUM(D74:D76)</f>
        <v>3080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470</v>
      </c>
      <c r="D74" s="197">
        <v>470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2610</v>
      </c>
      <c r="D76" s="197">
        <v>2610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2034</v>
      </c>
      <c r="D87" s="134">
        <f>SUM(D88:D92)+D96</f>
        <v>2034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793</v>
      </c>
      <c r="D89" s="197">
        <v>793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138</v>
      </c>
      <c r="D90" s="197">
        <v>138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518</v>
      </c>
      <c r="D91" s="197">
        <v>518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292</v>
      </c>
      <c r="D92" s="138">
        <f>SUM(D93:D95)</f>
        <v>292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215</v>
      </c>
      <c r="D94" s="197">
        <v>215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77</v>
      </c>
      <c r="D95" s="197">
        <v>77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293</v>
      </c>
      <c r="D96" s="197">
        <v>293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225</v>
      </c>
      <c r="D97" s="197">
        <v>225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5339</v>
      </c>
      <c r="D98" s="433">
        <f>D87+D82+D77+D73+D97</f>
        <v>5339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5647</v>
      </c>
      <c r="D99" s="427">
        <f>D98+D70+D68</f>
        <v>5339</v>
      </c>
      <c r="E99" s="427">
        <f>E98+E70+E68</f>
        <v>308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44491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44491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2021-10-28T08:00:16Z</dcterms:modified>
  <cp:category/>
  <cp:version/>
  <cp:contentType/>
  <cp:contentStatus/>
</cp:coreProperties>
</file>