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05" windowWidth="25170" windowHeight="615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<sst xmlns="http://schemas.openxmlformats.org/spreadsheetml/2006/main" count="4170" uniqueCount="973">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</sst>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43738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43788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43738</v>
      </c>
    </row>
    <row r="11" spans="1:2" ht="15.75">
      <c r="A11" s="7" t="s">
        <v>950</v>
      </c>
      <c r="B11" s="547">
        <v>43788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-0.48390862097715526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-0.21041183294663574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-0.18865594019177637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-0.096301581244089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0.6705947748749305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1.8641842300181806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1.8128072183691335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0.9456602249006801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0.0290216147060804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0.4269542930371636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0.19900778177836034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0.36585590142075497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1.115320475638051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0.5104614312498963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566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0.020519141531322505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0.09648541114058355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26.43041237113402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43738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43738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3115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43738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756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43738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43738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49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43738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240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43738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43738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43738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4257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43738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5348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43738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43738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14174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43738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43738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43738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4220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43738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18411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43738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4321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43738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43738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4321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43738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43738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43738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43738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43738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43738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43738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43738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43738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43738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43738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43738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43738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43738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43738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43738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43738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43738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43738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43738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32584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43738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43738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43738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43738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43738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43738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33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43738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43738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823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43738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3903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43738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257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43738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201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43738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43738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43738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43738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7627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43738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12878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43738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43738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43738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43738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43738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13613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43738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43738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13613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43738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43738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400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43738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43738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43738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431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43738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687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43738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27685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43738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60269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43738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43738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43738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43738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43738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43738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43738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43738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43738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8565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43738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43738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43738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43738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43738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35026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43738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-6420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43738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43738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-7472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43738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43738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43738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-5804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43738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-12224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43738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27584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43738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1920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43738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14166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43738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78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43738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43738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670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43738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43738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43738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14914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43738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43738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43738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1000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43738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43738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15914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43738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566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43738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415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43738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13242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43738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7304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43738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43738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3173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43738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376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43738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920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43738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812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43738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569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43738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44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43738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43738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14267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43738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43738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456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43738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128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43738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14851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43738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60269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43738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953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43738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7577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43738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598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43738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6642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43738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1122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43738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43738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43738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485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43738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43738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43738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17379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43738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566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43738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43738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43738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43738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611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43738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17990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43738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43738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43738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43738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17990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43738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43738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43738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43738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43738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43738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43738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43738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43738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17992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43738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43738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43738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11641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43738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43738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11994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43738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39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43738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43738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43738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43738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43738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43738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43738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31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43738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12064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43738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5926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43738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43738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43738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12064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43738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5926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43738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5928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43738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124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43738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5804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43738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17992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43738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12744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43738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-8383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43738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43738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-7189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43738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-1353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43738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43738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43738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43738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43738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-41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43738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-4242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43738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-574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43738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43738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-106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43738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43738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6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43738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43738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327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43738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43738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43738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258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43738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-29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43738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43738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43738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4914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43738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-493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43738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-230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43738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-44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43738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43738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43738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4147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43738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-124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43738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555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43738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431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43738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431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43738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43738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43738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43738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43738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43738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43738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43738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43738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43738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43738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43738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43738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43738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43738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43738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43738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43738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43738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43738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43738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43738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43738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43738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43738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43738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43738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43738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43738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43738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43738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43738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43738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43738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43738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43738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43738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43738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43738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43738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43738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43738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43738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43738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43738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43738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43738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43738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43738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43738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43738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43738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43738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43738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43738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43738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43738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43738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43738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43738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43738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43738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43738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43738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8565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43738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43738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43738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8565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43738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43738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43738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43738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43738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43738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43738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43738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43738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43738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43738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43738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43738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43738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43738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43738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43738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43738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43738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43738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43738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43738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43738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43738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43738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43738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43738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43738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43738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43738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43738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43738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43738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43738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43738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43738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43738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43738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43738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43738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43738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43738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43738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43738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43738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43738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43738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43738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43738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43738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43738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43738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43738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43738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43738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43738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43738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43738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43738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43738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43738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43738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43738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43738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43738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43738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43738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43738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43738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43738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43738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43738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43738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43738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43738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43738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43738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43738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43738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43738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43738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43738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43738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43738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43738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43738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43738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43738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43738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43738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43738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43738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43738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43738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-5804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43738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43738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43738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43738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43738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43738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43738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43738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43738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43738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43738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43738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43738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-13276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43738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43738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43738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-13276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43738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43738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43738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43738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43738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43738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43738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43738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43738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43738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43738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43738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43738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43738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43738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43738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43738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43738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43738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43738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43738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43738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43738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43738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43738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43738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43738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43738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-5804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43738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43738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43738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43738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43738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43738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43738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43738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43738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43738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43738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43738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43738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27584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43738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43738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43738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27584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43738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43738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43738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43738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43738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43738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-124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43738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43738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43738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43738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43738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43738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43738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43738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43738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43738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43738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43738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43738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1920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43738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43738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43738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1920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43738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43738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43738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43738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43738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43738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43738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43738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43738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43738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43738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43738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43738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43738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43738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43738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43738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43738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43738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43738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43738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43738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43738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43738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43738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43738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43738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43738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43738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43738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43738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43738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43738</v>
      </c>
      <c r="D493" s="99" t="s">
        <v>529</v>
      </c>
      <c r="E493" s="482">
        <v>2</v>
      </c>
      <c r="F493" s="99" t="s">
        <v>528</v>
      </c>
      <c r="H493" s="99">
        <f>'Справка 6'!E13</f>
        <v>16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43738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43738</v>
      </c>
      <c r="D495" s="99" t="s">
        <v>535</v>
      </c>
      <c r="E495" s="482">
        <v>2</v>
      </c>
      <c r="F495" s="99" t="s">
        <v>534</v>
      </c>
      <c r="H495" s="99">
        <f>'Справка 6'!E15</f>
        <v>34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43738</v>
      </c>
      <c r="D496" s="99" t="s">
        <v>537</v>
      </c>
      <c r="E496" s="482">
        <v>2</v>
      </c>
      <c r="F496" s="99" t="s">
        <v>536</v>
      </c>
      <c r="H496" s="99">
        <f>'Справка 6'!E16</f>
        <v>42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43738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43738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43738</v>
      </c>
      <c r="D499" s="99" t="s">
        <v>545</v>
      </c>
      <c r="E499" s="482">
        <v>2</v>
      </c>
      <c r="F499" s="99" t="s">
        <v>804</v>
      </c>
      <c r="H499" s="99">
        <f>'Справка 6'!E19</f>
        <v>92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43738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43738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43738</v>
      </c>
      <c r="D502" s="99" t="s">
        <v>553</v>
      </c>
      <c r="E502" s="482">
        <v>2</v>
      </c>
      <c r="F502" s="99" t="s">
        <v>552</v>
      </c>
      <c r="H502" s="99">
        <f>'Справка 6'!E23</f>
        <v>513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43738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43738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43738</v>
      </c>
      <c r="D505" s="99" t="s">
        <v>558</v>
      </c>
      <c r="E505" s="482">
        <v>2</v>
      </c>
      <c r="F505" s="99" t="s">
        <v>542</v>
      </c>
      <c r="H505" s="99">
        <f>'Справка 6'!E26</f>
        <v>157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43738</v>
      </c>
      <c r="D506" s="99" t="s">
        <v>560</v>
      </c>
      <c r="E506" s="482">
        <v>2</v>
      </c>
      <c r="F506" s="99" t="s">
        <v>838</v>
      </c>
      <c r="H506" s="99">
        <f>'Справка 6'!E27</f>
        <v>678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43738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43738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43738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43738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43738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43738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43738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43738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43738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43738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43738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43738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43738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43738</v>
      </c>
      <c r="D520" s="99" t="s">
        <v>583</v>
      </c>
      <c r="E520" s="482">
        <v>2</v>
      </c>
      <c r="F520" s="99" t="s">
        <v>582</v>
      </c>
      <c r="H520" s="99">
        <f>'Справка 6'!E42</f>
        <v>770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43738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43738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43738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43738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43738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43738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43738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43738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43738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43738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43738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43738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43738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43738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43738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43738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43738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43738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43738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43738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43738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43738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43738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43738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43738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43738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43738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43738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43738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43738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43738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43738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43738</v>
      </c>
      <c r="D553" s="99" t="s">
        <v>529</v>
      </c>
      <c r="E553" s="482">
        <v>4</v>
      </c>
      <c r="F553" s="99" t="s">
        <v>528</v>
      </c>
      <c r="H553" s="99">
        <f>'Справка 6'!G13</f>
        <v>2735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43738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43738</v>
      </c>
      <c r="D555" s="99" t="s">
        <v>535</v>
      </c>
      <c r="E555" s="482">
        <v>4</v>
      </c>
      <c r="F555" s="99" t="s">
        <v>534</v>
      </c>
      <c r="H555" s="99">
        <f>'Справка 6'!G15</f>
        <v>140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43738</v>
      </c>
      <c r="D556" s="99" t="s">
        <v>537</v>
      </c>
      <c r="E556" s="482">
        <v>4</v>
      </c>
      <c r="F556" s="99" t="s">
        <v>536</v>
      </c>
      <c r="H556" s="99">
        <f>'Справка 6'!G16</f>
        <v>479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43738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43738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43738</v>
      </c>
      <c r="D559" s="99" t="s">
        <v>545</v>
      </c>
      <c r="E559" s="482">
        <v>4</v>
      </c>
      <c r="F559" s="99" t="s">
        <v>804</v>
      </c>
      <c r="H559" s="99">
        <f>'Справка 6'!G19</f>
        <v>6911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43738</v>
      </c>
      <c r="D560" s="99" t="s">
        <v>547</v>
      </c>
      <c r="E560" s="482">
        <v>4</v>
      </c>
      <c r="F560" s="99" t="s">
        <v>546</v>
      </c>
      <c r="H560" s="99">
        <f>'Справка 6'!G20</f>
        <v>5348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43738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43738</v>
      </c>
      <c r="D562" s="99" t="s">
        <v>553</v>
      </c>
      <c r="E562" s="482">
        <v>4</v>
      </c>
      <c r="F562" s="99" t="s">
        <v>552</v>
      </c>
      <c r="H562" s="99">
        <f>'Справка 6'!G23</f>
        <v>14208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43738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43738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43738</v>
      </c>
      <c r="D565" s="99" t="s">
        <v>558</v>
      </c>
      <c r="E565" s="482">
        <v>4</v>
      </c>
      <c r="F565" s="99" t="s">
        <v>542</v>
      </c>
      <c r="H565" s="99">
        <f>'Справка 6'!G26</f>
        <v>4323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43738</v>
      </c>
      <c r="D566" s="99" t="s">
        <v>560</v>
      </c>
      <c r="E566" s="482">
        <v>4</v>
      </c>
      <c r="F566" s="99" t="s">
        <v>838</v>
      </c>
      <c r="H566" s="99">
        <f>'Справка 6'!G27</f>
        <v>19461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43738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43738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43738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43738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43738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43738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43738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43738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43738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43738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43738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43738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43738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43738</v>
      </c>
      <c r="D580" s="99" t="s">
        <v>583</v>
      </c>
      <c r="E580" s="482">
        <v>4</v>
      </c>
      <c r="F580" s="99" t="s">
        <v>582</v>
      </c>
      <c r="H580" s="99">
        <f>'Справка 6'!G42</f>
        <v>36041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43738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43738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43738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43738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43738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43738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43738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43738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43738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43738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43738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43738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43738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43738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43738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43738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43738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43738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43738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43738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43738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43738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43738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43738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43738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43738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43738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43738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43738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43738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43738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43738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43738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43738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43738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43738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43738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43738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43738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43738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43738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43738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43738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43738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43738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43738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43738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43738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43738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43738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43738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43738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43738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43738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43738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43738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43738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43738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43738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43738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43738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43738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43738</v>
      </c>
      <c r="D643" s="99" t="s">
        <v>529</v>
      </c>
      <c r="E643" s="482">
        <v>7</v>
      </c>
      <c r="F643" s="99" t="s">
        <v>528</v>
      </c>
      <c r="H643" s="99">
        <f>'Справка 6'!J13</f>
        <v>2735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43738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43738</v>
      </c>
      <c r="D645" s="99" t="s">
        <v>535</v>
      </c>
      <c r="E645" s="482">
        <v>7</v>
      </c>
      <c r="F645" s="99" t="s">
        <v>534</v>
      </c>
      <c r="H645" s="99">
        <f>'Справка 6'!J15</f>
        <v>140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43738</v>
      </c>
      <c r="D646" s="99" t="s">
        <v>537</v>
      </c>
      <c r="E646" s="482">
        <v>7</v>
      </c>
      <c r="F646" s="99" t="s">
        <v>536</v>
      </c>
      <c r="H646" s="99">
        <f>'Справка 6'!J16</f>
        <v>479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43738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43738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43738</v>
      </c>
      <c r="D649" s="99" t="s">
        <v>545</v>
      </c>
      <c r="E649" s="482">
        <v>7</v>
      </c>
      <c r="F649" s="99" t="s">
        <v>804</v>
      </c>
      <c r="H649" s="99">
        <f>'Справка 6'!J19</f>
        <v>6911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43738</v>
      </c>
      <c r="D650" s="99" t="s">
        <v>547</v>
      </c>
      <c r="E650" s="482">
        <v>7</v>
      </c>
      <c r="F650" s="99" t="s">
        <v>546</v>
      </c>
      <c r="H650" s="99">
        <f>'Справка 6'!J20</f>
        <v>5348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43738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43738</v>
      </c>
      <c r="D652" s="99" t="s">
        <v>553</v>
      </c>
      <c r="E652" s="482">
        <v>7</v>
      </c>
      <c r="F652" s="99" t="s">
        <v>552</v>
      </c>
      <c r="H652" s="99">
        <f>'Справка 6'!J23</f>
        <v>14208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43738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43738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43738</v>
      </c>
      <c r="D655" s="99" t="s">
        <v>558</v>
      </c>
      <c r="E655" s="482">
        <v>7</v>
      </c>
      <c r="F655" s="99" t="s">
        <v>542</v>
      </c>
      <c r="H655" s="99">
        <f>'Справка 6'!J26</f>
        <v>4323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43738</v>
      </c>
      <c r="D656" s="99" t="s">
        <v>560</v>
      </c>
      <c r="E656" s="482">
        <v>7</v>
      </c>
      <c r="F656" s="99" t="s">
        <v>838</v>
      </c>
      <c r="H656" s="99">
        <f>'Справка 6'!J27</f>
        <v>19461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43738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43738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43738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43738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43738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43738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43738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43738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43738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43738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43738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43738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43738</v>
      </c>
      <c r="D669" s="99" t="s">
        <v>581</v>
      </c>
      <c r="E669" s="482">
        <v>7</v>
      </c>
      <c r="F669" s="99" t="s">
        <v>580</v>
      </c>
      <c r="H669" s="99">
        <f>'Справка 6'!J41</f>
        <v>4321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43738</v>
      </c>
      <c r="D670" s="99" t="s">
        <v>583</v>
      </c>
      <c r="E670" s="482">
        <v>7</v>
      </c>
      <c r="F670" s="99" t="s">
        <v>582</v>
      </c>
      <c r="H670" s="99">
        <f>'Справка 6'!J42</f>
        <v>36041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43738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43738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43738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43738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43738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43738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43738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43738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43738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43738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43738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43738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43738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43738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43738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43738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43738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43738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43738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43738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43738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43738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43738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43738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43738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43738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43738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43738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43738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43738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43738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43738</v>
      </c>
      <c r="D702" s="99" t="s">
        <v>526</v>
      </c>
      <c r="E702" s="482">
        <v>9</v>
      </c>
      <c r="F702" s="99" t="s">
        <v>525</v>
      </c>
      <c r="H702" s="99">
        <f>'Справка 6'!L12</f>
        <v>123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43738</v>
      </c>
      <c r="D703" s="99" t="s">
        <v>529</v>
      </c>
      <c r="E703" s="482">
        <v>9</v>
      </c>
      <c r="F703" s="99" t="s">
        <v>528</v>
      </c>
      <c r="H703" s="99">
        <f>'Справка 6'!L13</f>
        <v>337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43738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43738</v>
      </c>
      <c r="D705" s="99" t="s">
        <v>535</v>
      </c>
      <c r="E705" s="482">
        <v>9</v>
      </c>
      <c r="F705" s="99" t="s">
        <v>534</v>
      </c>
      <c r="H705" s="99">
        <f>'Справка 6'!L15</f>
        <v>31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43738</v>
      </c>
      <c r="D706" s="99" t="s">
        <v>537</v>
      </c>
      <c r="E706" s="482">
        <v>9</v>
      </c>
      <c r="F706" s="99" t="s">
        <v>536</v>
      </c>
      <c r="H706" s="99">
        <f>'Справка 6'!L16</f>
        <v>76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43738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43738</v>
      </c>
      <c r="D708" s="99" t="s">
        <v>543</v>
      </c>
      <c r="E708" s="482">
        <v>9</v>
      </c>
      <c r="F708" s="99" t="s">
        <v>542</v>
      </c>
      <c r="H708" s="99">
        <f>'Справка 6'!L18</f>
        <v>4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43738</v>
      </c>
      <c r="D709" s="99" t="s">
        <v>545</v>
      </c>
      <c r="E709" s="482">
        <v>9</v>
      </c>
      <c r="F709" s="99" t="s">
        <v>804</v>
      </c>
      <c r="H709" s="99">
        <f>'Справка 6'!L19</f>
        <v>571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43738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43738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43738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43738</v>
      </c>
      <c r="D713" s="99" t="s">
        <v>555</v>
      </c>
      <c r="E713" s="482">
        <v>9</v>
      </c>
      <c r="F713" s="99" t="s">
        <v>554</v>
      </c>
      <c r="H713" s="99">
        <f>'Справка 6'!L24</f>
        <v>13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43738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43738</v>
      </c>
      <c r="D715" s="99" t="s">
        <v>558</v>
      </c>
      <c r="E715" s="482">
        <v>9</v>
      </c>
      <c r="F715" s="99" t="s">
        <v>542</v>
      </c>
      <c r="H715" s="99">
        <f>'Справка 6'!L26</f>
        <v>13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43738</v>
      </c>
      <c r="D716" s="99" t="s">
        <v>560</v>
      </c>
      <c r="E716" s="482">
        <v>9</v>
      </c>
      <c r="F716" s="99" t="s">
        <v>838</v>
      </c>
      <c r="H716" s="99">
        <f>'Справка 6'!L27</f>
        <v>27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43738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43738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43738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43738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43738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43738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43738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43738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43738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43738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43738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43738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43738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43738</v>
      </c>
      <c r="D730" s="99" t="s">
        <v>583</v>
      </c>
      <c r="E730" s="482">
        <v>9</v>
      </c>
      <c r="F730" s="99" t="s">
        <v>582</v>
      </c>
      <c r="H730" s="99">
        <f>'Справка 6'!L42</f>
        <v>598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43738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43738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43738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43738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43738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43738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43738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43738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43738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43738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43738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43738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43738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43738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43738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43738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43738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43738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43738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43738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43738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43738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43738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43738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43738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43738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43738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43738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43738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43738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43738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43738</v>
      </c>
      <c r="D762" s="99" t="s">
        <v>526</v>
      </c>
      <c r="E762" s="482">
        <v>11</v>
      </c>
      <c r="F762" s="99" t="s">
        <v>525</v>
      </c>
      <c r="H762" s="99">
        <f>'Справка 6'!N12</f>
        <v>329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43738</v>
      </c>
      <c r="D763" s="99" t="s">
        <v>529</v>
      </c>
      <c r="E763" s="482">
        <v>11</v>
      </c>
      <c r="F763" s="99" t="s">
        <v>528</v>
      </c>
      <c r="H763" s="99">
        <f>'Справка 6'!N13</f>
        <v>1979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43738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43738</v>
      </c>
      <c r="D765" s="99" t="s">
        <v>535</v>
      </c>
      <c r="E765" s="482">
        <v>11</v>
      </c>
      <c r="F765" s="99" t="s">
        <v>534</v>
      </c>
      <c r="H765" s="99">
        <f>'Справка 6'!N15</f>
        <v>91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43738</v>
      </c>
      <c r="D766" s="99" t="s">
        <v>537</v>
      </c>
      <c r="E766" s="482">
        <v>11</v>
      </c>
      <c r="F766" s="99" t="s">
        <v>536</v>
      </c>
      <c r="H766" s="99">
        <f>'Справка 6'!N16</f>
        <v>239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43738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43738</v>
      </c>
      <c r="D768" s="99" t="s">
        <v>543</v>
      </c>
      <c r="E768" s="482">
        <v>11</v>
      </c>
      <c r="F768" s="99" t="s">
        <v>542</v>
      </c>
      <c r="H768" s="99">
        <f>'Справка 6'!N18</f>
        <v>16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43738</v>
      </c>
      <c r="D769" s="99" t="s">
        <v>545</v>
      </c>
      <c r="E769" s="482">
        <v>11</v>
      </c>
      <c r="F769" s="99" t="s">
        <v>804</v>
      </c>
      <c r="H769" s="99">
        <f>'Справка 6'!N19</f>
        <v>2654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43738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43738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43738</v>
      </c>
      <c r="D772" s="99" t="s">
        <v>553</v>
      </c>
      <c r="E772" s="482">
        <v>11</v>
      </c>
      <c r="F772" s="99" t="s">
        <v>552</v>
      </c>
      <c r="H772" s="99">
        <f>'Справка 6'!N23</f>
        <v>33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43738</v>
      </c>
      <c r="D773" s="99" t="s">
        <v>555</v>
      </c>
      <c r="E773" s="482">
        <v>11</v>
      </c>
      <c r="F773" s="99" t="s">
        <v>554</v>
      </c>
      <c r="H773" s="99">
        <f>'Справка 6'!N24</f>
        <v>913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43738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43738</v>
      </c>
      <c r="D775" s="99" t="s">
        <v>558</v>
      </c>
      <c r="E775" s="482">
        <v>11</v>
      </c>
      <c r="F775" s="99" t="s">
        <v>542</v>
      </c>
      <c r="H775" s="99">
        <f>'Справка 6'!N26</f>
        <v>104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43738</v>
      </c>
      <c r="D776" s="99" t="s">
        <v>560</v>
      </c>
      <c r="E776" s="482">
        <v>11</v>
      </c>
      <c r="F776" s="99" t="s">
        <v>838</v>
      </c>
      <c r="H776" s="99">
        <f>'Справка 6'!N27</f>
        <v>1050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43738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43738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43738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43738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43738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43738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43738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43738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43738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43738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43738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43738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43738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43738</v>
      </c>
      <c r="D790" s="99" t="s">
        <v>583</v>
      </c>
      <c r="E790" s="482">
        <v>11</v>
      </c>
      <c r="F790" s="99" t="s">
        <v>582</v>
      </c>
      <c r="H790" s="99">
        <f>'Справка 6'!N42</f>
        <v>3704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43738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43738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43738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43738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43738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43738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43738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43738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43738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43738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43738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43738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43738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43738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43738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43738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43738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43738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43738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43738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43738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43738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43738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43738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43738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43738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43738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43738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43738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43738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43738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43738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43738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43738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43738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43738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43738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43738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43738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43738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43738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43738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43738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43738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43738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43738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43738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43738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43738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43738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43738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43738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43738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43738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43738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43738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43738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43738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43738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43738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43738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43738</v>
      </c>
      <c r="D852" s="99" t="s">
        <v>526</v>
      </c>
      <c r="E852" s="482">
        <v>14</v>
      </c>
      <c r="F852" s="99" t="s">
        <v>525</v>
      </c>
      <c r="H852" s="99">
        <f>'Справка 6'!Q12</f>
        <v>329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43738</v>
      </c>
      <c r="D853" s="99" t="s">
        <v>529</v>
      </c>
      <c r="E853" s="482">
        <v>14</v>
      </c>
      <c r="F853" s="99" t="s">
        <v>528</v>
      </c>
      <c r="H853" s="99">
        <f>'Справка 6'!Q13</f>
        <v>1979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43738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43738</v>
      </c>
      <c r="D855" s="99" t="s">
        <v>535</v>
      </c>
      <c r="E855" s="482">
        <v>14</v>
      </c>
      <c r="F855" s="99" t="s">
        <v>534</v>
      </c>
      <c r="H855" s="99">
        <f>'Справка 6'!Q15</f>
        <v>91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43738</v>
      </c>
      <c r="D856" s="99" t="s">
        <v>537</v>
      </c>
      <c r="E856" s="482">
        <v>14</v>
      </c>
      <c r="F856" s="99" t="s">
        <v>536</v>
      </c>
      <c r="H856" s="99">
        <f>'Справка 6'!Q16</f>
        <v>239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43738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43738</v>
      </c>
      <c r="D858" s="99" t="s">
        <v>543</v>
      </c>
      <c r="E858" s="482">
        <v>14</v>
      </c>
      <c r="F858" s="99" t="s">
        <v>542</v>
      </c>
      <c r="H858" s="99">
        <f>'Справка 6'!Q18</f>
        <v>16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43738</v>
      </c>
      <c r="D859" s="99" t="s">
        <v>545</v>
      </c>
      <c r="E859" s="482">
        <v>14</v>
      </c>
      <c r="F859" s="99" t="s">
        <v>804</v>
      </c>
      <c r="H859" s="99">
        <f>'Справка 6'!Q19</f>
        <v>2654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43738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43738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43738</v>
      </c>
      <c r="D862" s="99" t="s">
        <v>553</v>
      </c>
      <c r="E862" s="482">
        <v>14</v>
      </c>
      <c r="F862" s="99" t="s">
        <v>552</v>
      </c>
      <c r="H862" s="99">
        <f>'Справка 6'!Q23</f>
        <v>33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43738</v>
      </c>
      <c r="D863" s="99" t="s">
        <v>555</v>
      </c>
      <c r="E863" s="482">
        <v>14</v>
      </c>
      <c r="F863" s="99" t="s">
        <v>554</v>
      </c>
      <c r="H863" s="99">
        <f>'Справка 6'!Q24</f>
        <v>913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43738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43738</v>
      </c>
      <c r="D865" s="99" t="s">
        <v>558</v>
      </c>
      <c r="E865" s="482">
        <v>14</v>
      </c>
      <c r="F865" s="99" t="s">
        <v>542</v>
      </c>
      <c r="H865" s="99">
        <f>'Справка 6'!Q26</f>
        <v>104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43738</v>
      </c>
      <c r="D866" s="99" t="s">
        <v>560</v>
      </c>
      <c r="E866" s="482">
        <v>14</v>
      </c>
      <c r="F866" s="99" t="s">
        <v>838</v>
      </c>
      <c r="H866" s="99">
        <f>'Справка 6'!Q27</f>
        <v>1050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43738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43738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43738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43738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43738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43738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43738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43738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43738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43738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43738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43738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43738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43738</v>
      </c>
      <c r="D880" s="99" t="s">
        <v>583</v>
      </c>
      <c r="E880" s="482">
        <v>14</v>
      </c>
      <c r="F880" s="99" t="s">
        <v>582</v>
      </c>
      <c r="H880" s="99">
        <f>'Справка 6'!Q42</f>
        <v>3704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43738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43738</v>
      </c>
      <c r="D882" s="99" t="s">
        <v>526</v>
      </c>
      <c r="E882" s="482">
        <v>15</v>
      </c>
      <c r="F882" s="99" t="s">
        <v>525</v>
      </c>
      <c r="H882" s="99">
        <f>'Справка 6'!R12</f>
        <v>3115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43738</v>
      </c>
      <c r="D883" s="99" t="s">
        <v>529</v>
      </c>
      <c r="E883" s="482">
        <v>15</v>
      </c>
      <c r="F883" s="99" t="s">
        <v>528</v>
      </c>
      <c r="H883" s="99">
        <f>'Справка 6'!R13</f>
        <v>756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43738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43738</v>
      </c>
      <c r="D885" s="99" t="s">
        <v>535</v>
      </c>
      <c r="E885" s="482">
        <v>15</v>
      </c>
      <c r="F885" s="99" t="s">
        <v>534</v>
      </c>
      <c r="H885" s="99">
        <f>'Справка 6'!R15</f>
        <v>49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43738</v>
      </c>
      <c r="D886" s="99" t="s">
        <v>537</v>
      </c>
      <c r="E886" s="482">
        <v>15</v>
      </c>
      <c r="F886" s="99" t="s">
        <v>536</v>
      </c>
      <c r="H886" s="99">
        <f>'Справка 6'!R16</f>
        <v>240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43738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43738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43738</v>
      </c>
      <c r="D889" s="99" t="s">
        <v>545</v>
      </c>
      <c r="E889" s="482">
        <v>15</v>
      </c>
      <c r="F889" s="99" t="s">
        <v>804</v>
      </c>
      <c r="H889" s="99">
        <f>'Справка 6'!R19</f>
        <v>4257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43738</v>
      </c>
      <c r="D890" s="99" t="s">
        <v>547</v>
      </c>
      <c r="E890" s="482">
        <v>15</v>
      </c>
      <c r="F890" s="99" t="s">
        <v>546</v>
      </c>
      <c r="H890" s="99">
        <f>'Справка 6'!R20</f>
        <v>5348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43738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43738</v>
      </c>
      <c r="D892" s="99" t="s">
        <v>553</v>
      </c>
      <c r="E892" s="482">
        <v>15</v>
      </c>
      <c r="F892" s="99" t="s">
        <v>552</v>
      </c>
      <c r="H892" s="99">
        <f>'Справка 6'!R23</f>
        <v>14175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43738</v>
      </c>
      <c r="D893" s="99" t="s">
        <v>555</v>
      </c>
      <c r="E893" s="482">
        <v>15</v>
      </c>
      <c r="F893" s="99" t="s">
        <v>554</v>
      </c>
      <c r="H893" s="99">
        <f>'Справка 6'!R24</f>
        <v>17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43738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43738</v>
      </c>
      <c r="D895" s="99" t="s">
        <v>558</v>
      </c>
      <c r="E895" s="482">
        <v>15</v>
      </c>
      <c r="F895" s="99" t="s">
        <v>542</v>
      </c>
      <c r="H895" s="99">
        <f>'Справка 6'!R26</f>
        <v>4219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43738</v>
      </c>
      <c r="D896" s="99" t="s">
        <v>560</v>
      </c>
      <c r="E896" s="482">
        <v>15</v>
      </c>
      <c r="F896" s="99" t="s">
        <v>838</v>
      </c>
      <c r="H896" s="99">
        <f>'Справка 6'!R27</f>
        <v>18411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43738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43738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43738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43738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43738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43738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43738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43738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43738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43738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43738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43738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43738</v>
      </c>
      <c r="D909" s="99" t="s">
        <v>581</v>
      </c>
      <c r="E909" s="482">
        <v>15</v>
      </c>
      <c r="F909" s="99" t="s">
        <v>580</v>
      </c>
      <c r="H909" s="99">
        <f>'Справка 6'!R41</f>
        <v>4321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43738</v>
      </c>
      <c r="D910" s="99" t="s">
        <v>583</v>
      </c>
      <c r="E910" s="482">
        <v>15</v>
      </c>
      <c r="F910" s="99" t="s">
        <v>582</v>
      </c>
      <c r="H910" s="99">
        <f>'Справка 6'!R42</f>
        <v>32337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43738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43738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43738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43738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43738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43738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43738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43738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43738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43738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43738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247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43738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823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43738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547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43738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276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43738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43738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3903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43738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257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43738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201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43738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43738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43738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43738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11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43738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28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43738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43738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43738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7627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43738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43738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43738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43738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7627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43738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12878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43738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13125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43738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43738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43738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43738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43738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43738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43738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43738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43738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43738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43738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43738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823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43738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547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43738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276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43738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43738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3903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43738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257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43738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201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43738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43738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43738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43738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11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43738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28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43738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43738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43738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7627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43738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43738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43738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43738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7627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43738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12878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43738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12878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43738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43738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43738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43738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43738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43738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43738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43738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43738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43738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43738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247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43738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43738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43738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43738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43738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43738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43738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43738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43738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43738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43738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43738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43738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43738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43738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43738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43738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43738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43738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43738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43738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247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43738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14166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43738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14166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43738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43738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43738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43738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43738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43738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43738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43738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43738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670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43738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43738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78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43738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78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43738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14914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43738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1000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43738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7304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43738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7215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43738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43738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89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43738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566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43738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566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43738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43738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43738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43738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415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43738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43738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43738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43738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415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43738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5938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43738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43738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3173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43738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376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43738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920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43738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569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43738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43738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247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43738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322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43738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812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43738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44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43738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14267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43738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30181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43738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43738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43738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43738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43738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43738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43738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43738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43738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43738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43738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43738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43738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43738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43738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43738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43738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7304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43738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7215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43738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43738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89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43738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566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43738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566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43738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43738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43738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43738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415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43738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43738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43738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43738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415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43738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5938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43738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43738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3173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43738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376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43738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920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43738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569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43738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43738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247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43738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322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43738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812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43738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44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43738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14267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43738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14267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43738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14166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43738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14166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43738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43738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43738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43738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43738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43738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43738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43738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43738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670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43738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43738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78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43738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78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43738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14914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43738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1000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43738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43738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43738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43738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43738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43738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43738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43738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43738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43738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43738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43738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43738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43738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43738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43738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43738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43738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43738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43738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43738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43738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43738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43738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43738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43738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43738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15914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43738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43738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43738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43738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43738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43738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43738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43738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43738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43738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43738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43738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43738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43738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43738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43738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43738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43738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43738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43738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43738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43738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43738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43738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43738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43738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43738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43738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43738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43738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43738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43738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43738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43738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43738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43738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43738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43738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43738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43738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43738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43738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43738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43738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43738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43738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43738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43738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43738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43738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43738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43738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43738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43738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43738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43738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43738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43738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43738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43738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43738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43738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43738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43738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43738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43738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43738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43738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43738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43738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43738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43738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43738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43738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43738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43738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43738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43738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43738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43738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43738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43738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43738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43738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43738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43738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43738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43738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43738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43738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43738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43738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43738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43738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43738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43738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43738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43738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43738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43738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43738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43738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43738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43738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43738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43738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43738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43738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43738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43738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43738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43738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43738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43738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43738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43738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43738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43738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43738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43738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43738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43738</v>
      </c>
      <c r="D1259" s="99" t="s">
        <v>772</v>
      </c>
      <c r="E1259" s="99">
        <v>5</v>
      </c>
      <c r="F1259" s="99" t="s">
        <v>762</v>
      </c>
      <c r="H1259" s="484">
        <f>'Справка 8'!G20</f>
        <v>6610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43738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43738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43738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43738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43738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43738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43738</v>
      </c>
      <c r="D1266" s="99" t="s">
        <v>786</v>
      </c>
      <c r="E1266" s="99">
        <v>5</v>
      </c>
      <c r="F1266" s="99" t="s">
        <v>771</v>
      </c>
      <c r="H1266" s="484">
        <f>'Справка 8'!G27</f>
        <v>6610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43738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43738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43738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43738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43738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43738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43738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43738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43738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43738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43738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43738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43738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43738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43738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43738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43738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43738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43738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43738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43738</v>
      </c>
      <c r="D1287" s="99" t="s">
        <v>772</v>
      </c>
      <c r="E1287" s="99">
        <v>7</v>
      </c>
      <c r="F1287" s="99" t="s">
        <v>762</v>
      </c>
      <c r="H1287" s="484">
        <f>'Справка 8'!I20</f>
        <v>13613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43738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43738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43738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43738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43738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43738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43738</v>
      </c>
      <c r="D1294" s="99" t="s">
        <v>786</v>
      </c>
      <c r="E1294" s="99">
        <v>7</v>
      </c>
      <c r="F1294" s="99" t="s">
        <v>771</v>
      </c>
      <c r="H1294" s="484">
        <f>'Справка 8'!I27</f>
        <v>13613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1" sqref="C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3115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756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49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240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4257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5348</v>
      </c>
      <c r="D21" s="463">
        <v>5348</v>
      </c>
      <c r="E21" s="84" t="s">
        <v>58</v>
      </c>
      <c r="F21" s="87" t="s">
        <v>59</v>
      </c>
      <c r="G21" s="188">
        <v>8565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14174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17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35026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f>3964+10+183+63</f>
        <v>4220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18411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-6420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1167-115</f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</f>
        <v>-7472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4321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4321</v>
      </c>
      <c r="D33" s="567">
        <f>D31+D32</f>
        <v>4321</v>
      </c>
      <c r="E33" s="191" t="s">
        <v>101</v>
      </c>
      <c r="F33" s="87" t="s">
        <v>102</v>
      </c>
      <c r="G33" s="188">
        <v>-5804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-12224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27584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1920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14166</v>
      </c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35+43</f>
        <v>78</v>
      </c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670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14914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1000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247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32584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15914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</v>
      </c>
      <c r="D59" s="188">
        <v>4</v>
      </c>
      <c r="E59" s="192" t="s">
        <v>180</v>
      </c>
      <c r="F59" s="473" t="s">
        <v>181</v>
      </c>
      <c r="G59" s="188">
        <v>566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415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41</v>
      </c>
      <c r="E61" s="191" t="s">
        <v>188</v>
      </c>
      <c r="F61" s="87" t="s">
        <v>189</v>
      </c>
      <c r="G61" s="564">
        <f>SUM(G62:G68)</f>
        <v>13242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7304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88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>
        <v>33</v>
      </c>
      <c r="D64" s="187"/>
      <c r="E64" s="84" t="s">
        <v>199</v>
      </c>
      <c r="F64" s="87" t="s">
        <v>200</v>
      </c>
      <c r="G64" s="188">
        <v>3173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76</v>
      </c>
      <c r="D65" s="567">
        <f>SUM(D59:D64)</f>
        <v>45</v>
      </c>
      <c r="E65" s="84" t="s">
        <v>201</v>
      </c>
      <c r="F65" s="87" t="s">
        <v>202</v>
      </c>
      <c r="G65" s="188">
        <v>376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920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812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823</v>
      </c>
      <c r="D68" s="188">
        <v>827</v>
      </c>
      <c r="E68" s="84" t="s">
        <v>212</v>
      </c>
      <c r="F68" s="87" t="s">
        <v>213</v>
      </c>
      <c r="G68" s="188">
        <v>569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3903</v>
      </c>
      <c r="D69" s="188">
        <v>3929</v>
      </c>
      <c r="E69" s="192" t="s">
        <v>79</v>
      </c>
      <c r="F69" s="87" t="s">
        <v>216</v>
      </c>
      <c r="G69" s="188">
        <v>44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257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201</v>
      </c>
      <c r="D71" s="188">
        <v>255</v>
      </c>
      <c r="E71" s="461" t="s">
        <v>47</v>
      </c>
      <c r="F71" s="89" t="s">
        <v>223</v>
      </c>
      <c r="G71" s="566">
        <f>G59+G60+G61+G69+G70</f>
        <v>14267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11+28</f>
        <v>39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7627</v>
      </c>
      <c r="D75" s="188">
        <f>13+2656-21+5759+1</f>
        <v>8408</v>
      </c>
      <c r="E75" s="472" t="s">
        <v>160</v>
      </c>
      <c r="F75" s="89" t="s">
        <v>233</v>
      </c>
      <c r="G75" s="465">
        <v>456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12878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128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14851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13613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13613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31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400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431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687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27685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60269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60269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43788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19" sqref="D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953</v>
      </c>
      <c r="D12" s="307">
        <v>783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7577</v>
      </c>
      <c r="D13" s="307">
        <v>7264</v>
      </c>
      <c r="E13" s="185" t="s">
        <v>281</v>
      </c>
      <c r="F13" s="231" t="s">
        <v>282</v>
      </c>
      <c r="G13" s="307">
        <v>3</v>
      </c>
      <c r="H13" s="307">
        <v>2</v>
      </c>
    </row>
    <row r="14" spans="1:8" ht="15.75">
      <c r="A14" s="185" t="s">
        <v>283</v>
      </c>
      <c r="B14" s="181" t="s">
        <v>284</v>
      </c>
      <c r="C14" s="307">
        <v>598</v>
      </c>
      <c r="D14" s="307">
        <v>677</v>
      </c>
      <c r="E14" s="236" t="s">
        <v>285</v>
      </c>
      <c r="F14" s="231" t="s">
        <v>286</v>
      </c>
      <c r="G14" s="307">
        <v>11641</v>
      </c>
      <c r="H14" s="307">
        <v>10715</v>
      </c>
    </row>
    <row r="15" spans="1:8" ht="15.75">
      <c r="A15" s="185" t="s">
        <v>287</v>
      </c>
      <c r="B15" s="181" t="s">
        <v>288</v>
      </c>
      <c r="C15" s="307">
        <v>6642</v>
      </c>
      <c r="D15" s="307">
        <v>6249</v>
      </c>
      <c r="E15" s="236" t="s">
        <v>79</v>
      </c>
      <c r="F15" s="231" t="s">
        <v>289</v>
      </c>
      <c r="G15" s="307">
        <v>350</v>
      </c>
      <c r="H15" s="307">
        <v>10</v>
      </c>
    </row>
    <row r="16" spans="1:8" ht="15.75">
      <c r="A16" s="185" t="s">
        <v>290</v>
      </c>
      <c r="B16" s="181" t="s">
        <v>291</v>
      </c>
      <c r="C16" s="307">
        <v>1122</v>
      </c>
      <c r="D16" s="307">
        <v>1047</v>
      </c>
      <c r="E16" s="227" t="s">
        <v>52</v>
      </c>
      <c r="F16" s="255" t="s">
        <v>292</v>
      </c>
      <c r="G16" s="597">
        <f>SUM(G12:G15)</f>
        <v>11994</v>
      </c>
      <c r="H16" s="598">
        <f>SUM(H12:H15)</f>
        <v>10727</v>
      </c>
    </row>
    <row r="17" spans="1:8" ht="31.5">
      <c r="A17" s="185" t="s">
        <v>293</v>
      </c>
      <c r="B17" s="181" t="s">
        <v>294</v>
      </c>
      <c r="C17" s="307">
        <v>2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39</v>
      </c>
      <c r="H18" s="608">
        <v>43</v>
      </c>
    </row>
    <row r="19" spans="1:8" ht="15.75">
      <c r="A19" s="185" t="s">
        <v>299</v>
      </c>
      <c r="B19" s="181" t="s">
        <v>300</v>
      </c>
      <c r="C19" s="307">
        <v>485</v>
      </c>
      <c r="D19" s="307">
        <v>556</v>
      </c>
      <c r="E19" s="185" t="s">
        <v>301</v>
      </c>
      <c r="F19" s="228" t="s">
        <v>302</v>
      </c>
      <c r="G19" s="307">
        <v>3</v>
      </c>
      <c r="H19" s="307">
        <v>3</v>
      </c>
    </row>
    <row r="20" spans="1:8" ht="15.75">
      <c r="A20" s="226" t="s">
        <v>303</v>
      </c>
      <c r="B20" s="181" t="s">
        <v>304</v>
      </c>
      <c r="C20" s="307"/>
      <c r="D20" s="307">
        <v>210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17379</v>
      </c>
      <c r="D22" s="598">
        <f>SUM(D12:D18)+D19</f>
        <v>16576</v>
      </c>
      <c r="E22" s="185" t="s">
        <v>309</v>
      </c>
      <c r="F22" s="228" t="s">
        <v>310</v>
      </c>
      <c r="G22" s="307">
        <v>31</v>
      </c>
      <c r="H22" s="307">
        <v>26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566</v>
      </c>
      <c r="D25" s="307">
        <v>256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34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31</v>
      </c>
      <c r="D27" s="307">
        <v>36</v>
      </c>
      <c r="E27" s="227" t="s">
        <v>104</v>
      </c>
      <c r="F27" s="229" t="s">
        <v>326</v>
      </c>
      <c r="G27" s="597">
        <f>SUM(G22:G26)</f>
        <v>31</v>
      </c>
      <c r="H27" s="598">
        <f>SUM(H22:H26)</f>
        <v>26</v>
      </c>
    </row>
    <row r="28" spans="1:8" ht="15.75">
      <c r="A28" s="185" t="s">
        <v>79</v>
      </c>
      <c r="B28" s="228" t="s">
        <v>327</v>
      </c>
      <c r="C28" s="307">
        <v>14</v>
      </c>
      <c r="D28" s="307">
        <v>21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611</v>
      </c>
      <c r="D29" s="598">
        <f>SUM(D25:D28)</f>
        <v>347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17990</v>
      </c>
      <c r="D31" s="604">
        <f>D29+D22</f>
        <v>16923</v>
      </c>
      <c r="E31" s="242" t="s">
        <v>800</v>
      </c>
      <c r="F31" s="257" t="s">
        <v>331</v>
      </c>
      <c r="G31" s="244">
        <f>G16+G18+G27</f>
        <v>12064</v>
      </c>
      <c r="H31" s="245">
        <f>H16+H18+H27</f>
        <v>10796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5926</v>
      </c>
      <c r="H33" s="598">
        <f>IF((D31-H31)&gt;0,D31-H31,0)</f>
        <v>6127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17990</v>
      </c>
      <c r="D36" s="606">
        <f>D31-D34+D35</f>
        <v>16923</v>
      </c>
      <c r="E36" s="253" t="s">
        <v>346</v>
      </c>
      <c r="F36" s="247" t="s">
        <v>347</v>
      </c>
      <c r="G36" s="258">
        <f>G35-G34+G31</f>
        <v>12064</v>
      </c>
      <c r="H36" s="259">
        <f>H35-H34+H31</f>
        <v>10796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5926</v>
      </c>
      <c r="H37" s="245">
        <f>IF((D36-H36)&gt;0,D36-H36,0)</f>
        <v>6127</v>
      </c>
    </row>
    <row r="38" spans="1:8" ht="15.75">
      <c r="A38" s="225" t="s">
        <v>352</v>
      </c>
      <c r="B38" s="229" t="s">
        <v>353</v>
      </c>
      <c r="C38" s="597">
        <f>C39+C40+C41</f>
        <v>2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5928</v>
      </c>
      <c r="H42" s="235">
        <f>IF(H37&gt;0,IF(D38+H37&lt;0,0,D38+H37),IF(D37-D38&lt;0,D38-D37,0))</f>
        <v>6127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124</v>
      </c>
      <c r="H43" s="607">
        <v>47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5804</v>
      </c>
      <c r="H44" s="259">
        <f>IF(D42=0,IF(H42-H43&gt;0,H42-H43+D43,0),IF(D42-D43&lt;0,D43-D42+H43,0))</f>
        <v>6080</v>
      </c>
    </row>
    <row r="45" spans="1:8" ht="16.5" thickBot="1">
      <c r="A45" s="261" t="s">
        <v>371</v>
      </c>
      <c r="B45" s="262" t="s">
        <v>372</v>
      </c>
      <c r="C45" s="599">
        <f>C36+C38+C42</f>
        <v>17992</v>
      </c>
      <c r="D45" s="600">
        <f>D36+D38+D42</f>
        <v>16923</v>
      </c>
      <c r="E45" s="261" t="s">
        <v>373</v>
      </c>
      <c r="F45" s="263" t="s">
        <v>374</v>
      </c>
      <c r="G45" s="599">
        <f>G42+G36</f>
        <v>17992</v>
      </c>
      <c r="H45" s="600">
        <f>H42+H36</f>
        <v>16923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43788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12744</v>
      </c>
      <c r="D11" s="188">
        <v>11108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-8383</v>
      </c>
      <c r="D12" s="188">
        <v>-6735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-7189</v>
      </c>
      <c r="D14" s="188">
        <v>-6476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-1353</v>
      </c>
      <c r="D15" s="188">
        <v>-1326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-17</v>
      </c>
      <c r="D16" s="188">
        <v>-29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-41</v>
      </c>
      <c r="D20" s="188">
        <v>-43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-4242</v>
      </c>
      <c r="D21" s="627">
        <f>SUM(D11:D20)</f>
        <v>-3501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-574</v>
      </c>
      <c r="D23" s="188">
        <f>-56-518</f>
        <v>-574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-106</v>
      </c>
      <c r="D25" s="188">
        <v>-806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85</v>
      </c>
      <c r="D26" s="188">
        <v>160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</v>
      </c>
      <c r="D27" s="188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</v>
      </c>
      <c r="D28" s="188">
        <v>-200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327</v>
      </c>
      <c r="D29" s="188">
        <v>2158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258</v>
      </c>
      <c r="D32" s="188">
        <f>-399-14+20</f>
        <v>-393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-29</v>
      </c>
      <c r="D33" s="627">
        <f>SUM(D23:D32)</f>
        <v>347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4914</v>
      </c>
      <c r="D37" s="188">
        <v>2357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-493</v>
      </c>
      <c r="D38" s="188">
        <v>-201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-230</v>
      </c>
      <c r="D39" s="188">
        <v>-172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</v>
      </c>
      <c r="D40" s="188">
        <f>-102-10</f>
        <v>-112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f>181-1</f>
        <v>180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4147</v>
      </c>
      <c r="D43" s="629">
        <f>SUM(D35:D42)</f>
        <v>2052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-124</v>
      </c>
      <c r="D44" s="298">
        <f>D43+D33+D21</f>
        <v>-1102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555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431</v>
      </c>
      <c r="D46" s="302">
        <f>D45+D44</f>
        <v>754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431</v>
      </c>
      <c r="D47" s="289">
        <v>754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43788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-5804</v>
      </c>
      <c r="K18" s="554"/>
      <c r="L18" s="553">
        <f t="shared" si="1"/>
        <v>-5804</v>
      </c>
      <c r="M18" s="607">
        <v>-124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8565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-13276</v>
      </c>
      <c r="K31" s="621">
        <f t="shared" si="6"/>
        <v>0</v>
      </c>
      <c r="L31" s="553">
        <f t="shared" si="1"/>
        <v>27584</v>
      </c>
      <c r="M31" s="622">
        <f t="shared" si="6"/>
        <v>1920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8565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-13276</v>
      </c>
      <c r="K34" s="556">
        <f t="shared" si="7"/>
        <v>0</v>
      </c>
      <c r="L34" s="619">
        <f t="shared" si="1"/>
        <v>27584</v>
      </c>
      <c r="M34" s="557">
        <f>M31+M32+M33</f>
        <v>1920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43788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Q50" sqref="Q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123</v>
      </c>
      <c r="M12" s="319"/>
      <c r="N12" s="320">
        <f aca="true" t="shared" si="4" ref="N12:N41">K12+L12-M12</f>
        <v>329</v>
      </c>
      <c r="O12" s="319"/>
      <c r="P12" s="319"/>
      <c r="Q12" s="320">
        <f t="shared" si="0"/>
        <v>329</v>
      </c>
      <c r="R12" s="331">
        <f t="shared" si="1"/>
        <v>3115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16</v>
      </c>
      <c r="F13" s="319"/>
      <c r="G13" s="320">
        <f t="shared" si="2"/>
        <v>2735</v>
      </c>
      <c r="H13" s="319"/>
      <c r="I13" s="319"/>
      <c r="J13" s="320">
        <f t="shared" si="3"/>
        <v>2735</v>
      </c>
      <c r="K13" s="319">
        <v>1642</v>
      </c>
      <c r="L13" s="319">
        <v>337</v>
      </c>
      <c r="M13" s="319"/>
      <c r="N13" s="320">
        <f t="shared" si="4"/>
        <v>1979</v>
      </c>
      <c r="O13" s="319"/>
      <c r="P13" s="319"/>
      <c r="Q13" s="320">
        <f t="shared" si="0"/>
        <v>1979</v>
      </c>
      <c r="R13" s="331">
        <f t="shared" si="1"/>
        <v>756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34</v>
      </c>
      <c r="F15" s="319"/>
      <c r="G15" s="320">
        <f t="shared" si="2"/>
        <v>140</v>
      </c>
      <c r="H15" s="319"/>
      <c r="I15" s="319"/>
      <c r="J15" s="320">
        <f t="shared" si="3"/>
        <v>140</v>
      </c>
      <c r="K15" s="319">
        <v>60</v>
      </c>
      <c r="L15" s="319">
        <v>31</v>
      </c>
      <c r="M15" s="319"/>
      <c r="N15" s="320">
        <f t="shared" si="4"/>
        <v>91</v>
      </c>
      <c r="O15" s="319"/>
      <c r="P15" s="319"/>
      <c r="Q15" s="320">
        <f t="shared" si="0"/>
        <v>91</v>
      </c>
      <c r="R15" s="331">
        <f t="shared" si="1"/>
        <v>49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42</v>
      </c>
      <c r="F16" s="319"/>
      <c r="G16" s="320">
        <f t="shared" si="2"/>
        <v>479</v>
      </c>
      <c r="H16" s="319"/>
      <c r="I16" s="319"/>
      <c r="J16" s="320">
        <f t="shared" si="3"/>
        <v>479</v>
      </c>
      <c r="K16" s="319">
        <v>163</v>
      </c>
      <c r="L16" s="319">
        <v>76</v>
      </c>
      <c r="M16" s="319"/>
      <c r="N16" s="320">
        <f t="shared" si="4"/>
        <v>239</v>
      </c>
      <c r="O16" s="319"/>
      <c r="P16" s="319"/>
      <c r="Q16" s="320">
        <f t="shared" si="0"/>
        <v>239</v>
      </c>
      <c r="R16" s="331">
        <f t="shared" si="1"/>
        <v>240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/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12</v>
      </c>
      <c r="L18" s="319">
        <v>4</v>
      </c>
      <c r="M18" s="319"/>
      <c r="N18" s="320">
        <f t="shared" si="4"/>
        <v>16</v>
      </c>
      <c r="O18" s="319"/>
      <c r="P18" s="319"/>
      <c r="Q18" s="320">
        <f t="shared" si="0"/>
        <v>16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92</v>
      </c>
      <c r="F19" s="321">
        <f>SUM(F11:F18)</f>
        <v>0</v>
      </c>
      <c r="G19" s="320">
        <f t="shared" si="2"/>
        <v>6911</v>
      </c>
      <c r="H19" s="321">
        <f>SUM(H11:H18)</f>
        <v>0</v>
      </c>
      <c r="I19" s="321">
        <f>SUM(I11:I18)</f>
        <v>0</v>
      </c>
      <c r="J19" s="320">
        <f t="shared" si="3"/>
        <v>6911</v>
      </c>
      <c r="K19" s="321">
        <f>SUM(K11:K18)</f>
        <v>2083</v>
      </c>
      <c r="L19" s="321">
        <f>SUM(L11:L18)</f>
        <v>571</v>
      </c>
      <c r="M19" s="321">
        <f>SUM(M11:M18)</f>
        <v>0</v>
      </c>
      <c r="N19" s="320">
        <f t="shared" si="4"/>
        <v>2654</v>
      </c>
      <c r="O19" s="321">
        <f>SUM(O11:O18)</f>
        <v>0</v>
      </c>
      <c r="P19" s="321">
        <f>SUM(P11:P18)</f>
        <v>0</v>
      </c>
      <c r="Q19" s="320">
        <f t="shared" si="0"/>
        <v>2654</v>
      </c>
      <c r="R19" s="331">
        <f t="shared" si="1"/>
        <v>4257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/>
      <c r="G20" s="320">
        <f t="shared" si="2"/>
        <v>5348</v>
      </c>
      <c r="H20" s="319"/>
      <c r="I20" s="319"/>
      <c r="J20" s="320">
        <f t="shared" si="3"/>
        <v>5348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5348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513</v>
      </c>
      <c r="F23" s="319"/>
      <c r="G23" s="320">
        <f t="shared" si="2"/>
        <v>14208</v>
      </c>
      <c r="H23" s="319"/>
      <c r="I23" s="319"/>
      <c r="J23" s="320">
        <f t="shared" si="3"/>
        <v>14208</v>
      </c>
      <c r="K23" s="319">
        <v>32</v>
      </c>
      <c r="L23" s="319">
        <v>1</v>
      </c>
      <c r="M23" s="319"/>
      <c r="N23" s="320">
        <f t="shared" si="4"/>
        <v>33</v>
      </c>
      <c r="O23" s="319"/>
      <c r="P23" s="319"/>
      <c r="Q23" s="320">
        <f t="shared" si="0"/>
        <v>33</v>
      </c>
      <c r="R23" s="331">
        <f t="shared" si="1"/>
        <v>14175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8</v>
      </c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900</v>
      </c>
      <c r="L24" s="319">
        <v>13</v>
      </c>
      <c r="M24" s="319"/>
      <c r="N24" s="320">
        <f t="shared" si="4"/>
        <v>913</v>
      </c>
      <c r="O24" s="319"/>
      <c r="P24" s="319"/>
      <c r="Q24" s="320">
        <f t="shared" si="0"/>
        <v>913</v>
      </c>
      <c r="R24" s="331">
        <f t="shared" si="1"/>
        <v>17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f>1+82+74</f>
        <v>157</v>
      </c>
      <c r="F26" s="319"/>
      <c r="G26" s="320">
        <f t="shared" si="2"/>
        <v>4323</v>
      </c>
      <c r="H26" s="319"/>
      <c r="I26" s="319"/>
      <c r="J26" s="320">
        <f t="shared" si="3"/>
        <v>4323</v>
      </c>
      <c r="K26" s="319">
        <v>91</v>
      </c>
      <c r="L26" s="319">
        <v>13</v>
      </c>
      <c r="M26" s="319"/>
      <c r="N26" s="320">
        <f t="shared" si="4"/>
        <v>104</v>
      </c>
      <c r="O26" s="319"/>
      <c r="P26" s="319"/>
      <c r="Q26" s="320">
        <f t="shared" si="0"/>
        <v>104</v>
      </c>
      <c r="R26" s="331">
        <f t="shared" si="1"/>
        <v>4219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678</v>
      </c>
      <c r="F27" s="323">
        <f t="shared" si="5"/>
        <v>0</v>
      </c>
      <c r="G27" s="324">
        <f t="shared" si="2"/>
        <v>19461</v>
      </c>
      <c r="H27" s="323">
        <f t="shared" si="5"/>
        <v>0</v>
      </c>
      <c r="I27" s="323">
        <f t="shared" si="5"/>
        <v>0</v>
      </c>
      <c r="J27" s="324">
        <f t="shared" si="3"/>
        <v>19461</v>
      </c>
      <c r="K27" s="323">
        <f t="shared" si="5"/>
        <v>1023</v>
      </c>
      <c r="L27" s="323">
        <f t="shared" si="5"/>
        <v>27</v>
      </c>
      <c r="M27" s="323">
        <f t="shared" si="5"/>
        <v>0</v>
      </c>
      <c r="N27" s="324">
        <f t="shared" si="4"/>
        <v>1050</v>
      </c>
      <c r="O27" s="323">
        <f t="shared" si="5"/>
        <v>0</v>
      </c>
      <c r="P27" s="323">
        <f t="shared" si="5"/>
        <v>0</v>
      </c>
      <c r="Q27" s="324">
        <f t="shared" si="0"/>
        <v>1050</v>
      </c>
      <c r="R27" s="334">
        <f t="shared" si="1"/>
        <v>18411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/>
      <c r="J41" s="320">
        <f t="shared" si="3"/>
        <v>4321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4321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770</v>
      </c>
      <c r="F42" s="340">
        <f aca="true" t="shared" si="11" ref="F42:R42">F19+F20+F21+F27+F40+F41</f>
        <v>0</v>
      </c>
      <c r="G42" s="340">
        <f t="shared" si="11"/>
        <v>36041</v>
      </c>
      <c r="H42" s="340">
        <f t="shared" si="11"/>
        <v>0</v>
      </c>
      <c r="I42" s="340">
        <f t="shared" si="11"/>
        <v>0</v>
      </c>
      <c r="J42" s="340">
        <f t="shared" si="11"/>
        <v>36041</v>
      </c>
      <c r="K42" s="340">
        <f t="shared" si="11"/>
        <v>3106</v>
      </c>
      <c r="L42" s="340">
        <f t="shared" si="11"/>
        <v>598</v>
      </c>
      <c r="M42" s="340">
        <f t="shared" si="11"/>
        <v>0</v>
      </c>
      <c r="N42" s="340">
        <f t="shared" si="11"/>
        <v>3704</v>
      </c>
      <c r="O42" s="340">
        <f t="shared" si="11"/>
        <v>0</v>
      </c>
      <c r="P42" s="340">
        <f t="shared" si="11"/>
        <v>0</v>
      </c>
      <c r="Q42" s="340">
        <f t="shared" si="11"/>
        <v>3704</v>
      </c>
      <c r="R42" s="341">
        <f t="shared" si="11"/>
        <v>32337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43788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61">
      <selection activeCell="D88" sqref="D88:D9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247</v>
      </c>
      <c r="D23" s="434"/>
      <c r="E23" s="433">
        <f t="shared" si="0"/>
        <v>247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823</v>
      </c>
      <c r="D26" s="353">
        <f>SUM(D27:D29)</f>
        <v>823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547</v>
      </c>
      <c r="D27" s="359">
        <v>547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276</v>
      </c>
      <c r="D28" s="359">
        <f>823-547</f>
        <v>276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3903</v>
      </c>
      <c r="D30" s="359">
        <v>3903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257</v>
      </c>
      <c r="D31" s="359">
        <v>257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201</v>
      </c>
      <c r="D32" s="359">
        <v>201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39</v>
      </c>
      <c r="D35" s="353">
        <f>SUM(D36:D39)</f>
        <v>39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11</v>
      </c>
      <c r="D36" s="359">
        <v>11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28</v>
      </c>
      <c r="D37" s="359">
        <v>28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7627</v>
      </c>
      <c r="D40" s="353">
        <f>SUM(D41:D44)</f>
        <v>7627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7627</v>
      </c>
      <c r="D44" s="359">
        <v>7627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12878</v>
      </c>
      <c r="D45" s="429">
        <f>D26+D30+D31+D33+D32+D34+D35+D40</f>
        <v>12878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13125</v>
      </c>
      <c r="D46" s="435">
        <f>D45+D23+D21+D11</f>
        <v>12878</v>
      </c>
      <c r="E46" s="436">
        <f>E45+E23+E21+E11</f>
        <v>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14166</v>
      </c>
      <c r="D54" s="129">
        <f>SUM(D55:D57)</f>
        <v>0</v>
      </c>
      <c r="E54" s="127">
        <f>C54-D54</f>
        <v>14166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f>+'1-Баланс'!G44</f>
        <v>14166</v>
      </c>
      <c r="D55" s="188"/>
      <c r="E55" s="127">
        <f>C55-D55</f>
        <v>14166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670</v>
      </c>
      <c r="D64" s="188"/>
      <c r="E64" s="127">
        <f t="shared" si="1"/>
        <v>670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78</v>
      </c>
      <c r="D66" s="188"/>
      <c r="E66" s="127">
        <f t="shared" si="1"/>
        <v>78</v>
      </c>
      <c r="F66" s="187"/>
    </row>
    <row r="67" spans="1:6" ht="15.75">
      <c r="A67" s="361" t="s">
        <v>684</v>
      </c>
      <c r="B67" s="126" t="s">
        <v>685</v>
      </c>
      <c r="C67" s="188">
        <v>78</v>
      </c>
      <c r="D67" s="188"/>
      <c r="E67" s="127">
        <f t="shared" si="1"/>
        <v>78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14914</v>
      </c>
      <c r="D68" s="426">
        <f>D54+D58+D63+D64+D65+D66</f>
        <v>0</v>
      </c>
      <c r="E68" s="427">
        <f t="shared" si="1"/>
        <v>14914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1000</v>
      </c>
      <c r="D70" s="188"/>
      <c r="E70" s="127">
        <f t="shared" si="1"/>
        <v>1000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7304</v>
      </c>
      <c r="D73" s="128">
        <f>SUM(D74:D76)</f>
        <v>7304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7215</v>
      </c>
      <c r="D74" s="188">
        <v>7215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89</v>
      </c>
      <c r="D76" s="188">
        <v>89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566</v>
      </c>
      <c r="D77" s="129">
        <f>D78+D80</f>
        <v>566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566</v>
      </c>
      <c r="D78" s="188">
        <v>566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415</v>
      </c>
      <c r="D82" s="129">
        <f>SUM(D83:D86)</f>
        <v>415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415</v>
      </c>
      <c r="D86" s="188">
        <v>415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5938</v>
      </c>
      <c r="D87" s="125">
        <f>SUM(D88:D92)+D96</f>
        <v>5938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88</v>
      </c>
      <c r="D88" s="188">
        <v>88</v>
      </c>
      <c r="E88" s="127">
        <f>C88-D88</f>
        <v>0</v>
      </c>
      <c r="F88" s="187"/>
    </row>
    <row r="89" spans="1:6" ht="15.75">
      <c r="A89" s="361" t="s">
        <v>721</v>
      </c>
      <c r="B89" s="126" t="s">
        <v>722</v>
      </c>
      <c r="C89" s="188">
        <v>3173</v>
      </c>
      <c r="D89" s="188">
        <v>3173</v>
      </c>
      <c r="E89" s="127">
        <f>C89-D89</f>
        <v>0</v>
      </c>
      <c r="F89" s="187"/>
    </row>
    <row r="90" spans="1:6" ht="15.75">
      <c r="A90" s="361" t="s">
        <v>723</v>
      </c>
      <c r="B90" s="126" t="s">
        <v>724</v>
      </c>
      <c r="C90" s="188">
        <v>376</v>
      </c>
      <c r="D90" s="188">
        <v>376</v>
      </c>
      <c r="E90" s="127">
        <f>C90-D90</f>
        <v>0</v>
      </c>
      <c r="F90" s="187"/>
    </row>
    <row r="91" spans="1:6" ht="15.75">
      <c r="A91" s="361" t="s">
        <v>725</v>
      </c>
      <c r="B91" s="126" t="s">
        <v>726</v>
      </c>
      <c r="C91" s="188">
        <v>920</v>
      </c>
      <c r="D91" s="188">
        <v>920</v>
      </c>
      <c r="E91" s="127">
        <f>C91-D91</f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569</v>
      </c>
      <c r="D92" s="129">
        <f>SUM(D93:D95)</f>
        <v>569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247</v>
      </c>
      <c r="D94" s="188">
        <v>247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322</v>
      </c>
      <c r="D95" s="188">
        <v>322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812</v>
      </c>
      <c r="D96" s="188">
        <v>812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44</v>
      </c>
      <c r="D97" s="188">
        <v>44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14267</v>
      </c>
      <c r="D98" s="424">
        <f>D87+D82+D77+D73+D97</f>
        <v>14267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30181</v>
      </c>
      <c r="D99" s="418">
        <f>D98+D70+D68</f>
        <v>14267</v>
      </c>
      <c r="E99" s="418">
        <f>E98+E70+E68</f>
        <v>15914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43788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6" sqref="H1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f>13613-7003</f>
        <v>6610</v>
      </c>
      <c r="H20" s="440"/>
      <c r="I20" s="441">
        <f t="shared" si="0"/>
        <v>13613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6610</v>
      </c>
      <c r="H27" s="447">
        <f t="shared" si="2"/>
        <v>0</v>
      </c>
      <c r="I27" s="448">
        <f t="shared" si="0"/>
        <v>13613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43788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30.09.2019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60269</v>
      </c>
      <c r="D6" s="642">
        <f aca="true" t="shared" si="0" ref="D6:D15">C6-E6</f>
        <v>0</v>
      </c>
      <c r="E6" s="641">
        <f>'1-Баланс'!G95</f>
        <v>60269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27584</v>
      </c>
      <c r="D7" s="642">
        <f t="shared" si="0"/>
        <v>22802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-5804</v>
      </c>
      <c r="D8" s="642">
        <f t="shared" si="0"/>
        <v>0</v>
      </c>
      <c r="E8" s="641">
        <f>ABS('2-Отчет за доходите'!C44)-ABS('2-Отчет за доходите'!G44)</f>
        <v>-5804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72</v>
      </c>
      <c r="E9" s="641">
        <f>'3-Отчет за паричния поток'!C45</f>
        <v>555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431</v>
      </c>
      <c r="D10" s="642">
        <f t="shared" si="0"/>
        <v>0</v>
      </c>
      <c r="E10" s="641">
        <f>'3-Отчет за паричния поток'!C46</f>
        <v>431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27584</v>
      </c>
      <c r="D11" s="642">
        <f t="shared" si="0"/>
        <v>0</v>
      </c>
      <c r="E11" s="641">
        <f>'4-Отчет за собствения капитал'!L34</f>
        <v>27584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2019-05-30T10:59:10Z</cp:lastPrinted>
  <dcterms:created xsi:type="dcterms:W3CDTF">2006-09-16T00:00:00Z</dcterms:created>
  <dcterms:modified xsi:type="dcterms:W3CDTF">2019-11-29T13:25:30Z</dcterms:modified>
  <cp:category/>
  <cp:version/>
  <cp:contentType/>
  <cp:contentStatus/>
</cp:coreProperties>
</file>