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3695" windowHeight="12225" tabRatio="48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<sst xmlns="http://schemas.openxmlformats.org/spreadsheetml/2006/main" count="4170" uniqueCount="973">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</sst>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43008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43066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43008</v>
      </c>
    </row>
    <row r="11" spans="1:2" ht="15.75">
      <c r="A11" s="7" t="s">
        <v>950</v>
      </c>
      <c r="B11" s="547">
        <v>43066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-0.13417126507255261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-0.10363880337832504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-0.03874413526513028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-0.027895217659181203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0.9410590739755189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0.9558257594366658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0.9255711127487104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0.3171620404487022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0.022271350200605913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0.4302484062431304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0.2079075399944762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0.42757093800831375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2.674954613623806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0.7199855531241369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443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0.03496724287631226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0.07556906546020076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31.70159027128157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3433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1515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401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64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5609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12772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78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4136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16986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23722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287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2881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176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11306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14861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7203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230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314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697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23347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47069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8638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15778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-4984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-6151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-1313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-6297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12669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511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8408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621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9029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434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9463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932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21796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14911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335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3510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1262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795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727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23777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512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137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24426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47069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810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7143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626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4981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852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22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14562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443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470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15032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15032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428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428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15460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9773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9786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4277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53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4346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14146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886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14146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886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1314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1313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15460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9847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-8689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-5311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-950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-35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-5149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-500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-945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-833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8859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-7669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-1084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7165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-590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-167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-112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6296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43008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63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43008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481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43008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43008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43008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43008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3188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43008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43008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43008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43008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3188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43008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43008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43008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43008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43008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43008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43008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43008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43008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43008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43008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43008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43008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43008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43008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43008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43008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43008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5790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43008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43008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43008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43008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5790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43008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43008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43008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43008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43008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43008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43008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43008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43008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43008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43008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43008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43008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43008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43008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43008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43008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43008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8638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43008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43008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43008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43008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8638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43008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43008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43008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43008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43008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43008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43008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43008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43008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43008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43008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43008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43008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43008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8638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43008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43008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43008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8638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43008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43008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43008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43008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43008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43008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43008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43008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43008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43008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43008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43008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43008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43008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43008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43008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43008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43008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43008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43008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43008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43008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43008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43008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43008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43008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43008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43008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43008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43008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43008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43008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43008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43008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43008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43008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43008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43008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43008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43008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43008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43008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43008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43008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43008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43008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43008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43008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43008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43008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43008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43008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43008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43008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43008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43008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43008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43008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43008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43008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43008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43008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43008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43008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43008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43008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43008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1238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43008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43008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43008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43008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1238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43008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43008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43008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43008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43008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43008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43008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43008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43008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43008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43008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43008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43008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43008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43008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43008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43008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43008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-6151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43008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43008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43008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43008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-6151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43008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-1313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43008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43008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43008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43008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43008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43008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43008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43008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43008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43008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43008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43008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43008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-7464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43008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43008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43008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-7464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43008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43008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43008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43008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43008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43008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43008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43008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43008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43008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43008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43008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43008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43008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43008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43008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43008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43008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43008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43008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43008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43008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43008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13982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43008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43008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43008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43008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13982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43008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-1313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43008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43008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43008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43008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43008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43008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43008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43008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43008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43008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43008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43008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43008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12669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43008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43008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43008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12669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43008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43008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43008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43008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43008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43008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43008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43008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43008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43008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43008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43008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43008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43008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43008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43008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43008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43008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468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43008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511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43008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43008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43008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511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43008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43008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43008</v>
      </c>
      <c r="D463" s="99" t="s">
        <v>529</v>
      </c>
      <c r="E463" s="482">
        <v>1</v>
      </c>
      <c r="F463" s="99" t="s">
        <v>528</v>
      </c>
      <c r="H463" s="99">
        <f>'Справка 6'!D13</f>
        <v>2461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43008</v>
      </c>
      <c r="D464" s="99" t="s">
        <v>532</v>
      </c>
      <c r="E464" s="482">
        <v>1</v>
      </c>
      <c r="F464" s="99" t="s">
        <v>531</v>
      </c>
      <c r="H464" s="99">
        <f>'Справка 6'!D14</f>
        <v>411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43008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43008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43008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43008</v>
      </c>
      <c r="D468" s="99" t="s">
        <v>543</v>
      </c>
      <c r="E468" s="482">
        <v>1</v>
      </c>
      <c r="F468" s="99" t="s">
        <v>542</v>
      </c>
      <c r="H468" s="99">
        <f>'Справка 6'!D18</f>
        <v>293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43008</v>
      </c>
      <c r="D469" s="99" t="s">
        <v>545</v>
      </c>
      <c r="E469" s="482">
        <v>1</v>
      </c>
      <c r="F469" s="99" t="s">
        <v>804</v>
      </c>
      <c r="H469" s="99">
        <f>'Справка 6'!D19</f>
        <v>3213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43008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43008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43008</v>
      </c>
      <c r="D472" s="99" t="s">
        <v>553</v>
      </c>
      <c r="E472" s="482">
        <v>1</v>
      </c>
      <c r="F472" s="99" t="s">
        <v>552</v>
      </c>
      <c r="H472" s="99">
        <f>'Справка 6'!D23</f>
        <v>12193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43008</v>
      </c>
      <c r="D473" s="99" t="s">
        <v>555</v>
      </c>
      <c r="E473" s="482">
        <v>1</v>
      </c>
      <c r="F473" s="99" t="s">
        <v>554</v>
      </c>
      <c r="H473" s="99">
        <f>'Справка 6'!D24</f>
        <v>808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43008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43008</v>
      </c>
      <c r="D475" s="99" t="s">
        <v>558</v>
      </c>
      <c r="E475" s="482">
        <v>1</v>
      </c>
      <c r="F475" s="99" t="s">
        <v>542</v>
      </c>
      <c r="H475" s="99">
        <f>'Справка 6'!D26</f>
        <v>4031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43008</v>
      </c>
      <c r="D476" s="99" t="s">
        <v>560</v>
      </c>
      <c r="E476" s="482">
        <v>1</v>
      </c>
      <c r="F476" s="99" t="s">
        <v>838</v>
      </c>
      <c r="H476" s="99">
        <f>'Справка 6'!D27</f>
        <v>17032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43008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43008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43008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43008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43008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43008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43008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43008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43008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43008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43008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43008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43008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43008</v>
      </c>
      <c r="D490" s="99" t="s">
        <v>583</v>
      </c>
      <c r="E490" s="482">
        <v>1</v>
      </c>
      <c r="F490" s="99" t="s">
        <v>582</v>
      </c>
      <c r="H490" s="99">
        <f>'Справка 6'!D42</f>
        <v>21299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43008</v>
      </c>
      <c r="D491" s="99" t="s">
        <v>523</v>
      </c>
      <c r="E491" s="482">
        <v>2</v>
      </c>
      <c r="F491" s="99" t="s">
        <v>522</v>
      </c>
      <c r="H491" s="99">
        <f>'Справка 6'!E11</f>
        <v>94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43008</v>
      </c>
      <c r="D492" s="99" t="s">
        <v>526</v>
      </c>
      <c r="E492" s="482">
        <v>2</v>
      </c>
      <c r="F492" s="99" t="s">
        <v>525</v>
      </c>
      <c r="H492" s="99">
        <f>'Справка 6'!E12</f>
        <v>3444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43008</v>
      </c>
      <c r="D493" s="99" t="s">
        <v>529</v>
      </c>
      <c r="E493" s="482">
        <v>2</v>
      </c>
      <c r="F493" s="99" t="s">
        <v>528</v>
      </c>
      <c r="H493" s="99">
        <f>'Справка 6'!E13</f>
        <v>93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43008</v>
      </c>
      <c r="D494" s="99" t="s">
        <v>532</v>
      </c>
      <c r="E494" s="482">
        <v>2</v>
      </c>
      <c r="F494" s="99" t="s">
        <v>531</v>
      </c>
      <c r="H494" s="99">
        <f>'Справка 6'!E14</f>
        <v>168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43008</v>
      </c>
      <c r="D495" s="99" t="s">
        <v>535</v>
      </c>
      <c r="E495" s="482">
        <v>2</v>
      </c>
      <c r="F495" s="99" t="s">
        <v>534</v>
      </c>
      <c r="H495" s="99">
        <f>'Справка 6'!E15</f>
        <v>100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43008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43008</v>
      </c>
      <c r="D497" s="99" t="s">
        <v>540</v>
      </c>
      <c r="E497" s="482">
        <v>2</v>
      </c>
      <c r="F497" s="99" t="s">
        <v>539</v>
      </c>
      <c r="H497" s="99">
        <f>'Справка 6'!E17</f>
        <v>13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43008</v>
      </c>
      <c r="D498" s="99" t="s">
        <v>543</v>
      </c>
      <c r="E498" s="482">
        <v>2</v>
      </c>
      <c r="F498" s="99" t="s">
        <v>542</v>
      </c>
      <c r="H498" s="99">
        <f>'Справка 6'!E18</f>
        <v>25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43008</v>
      </c>
      <c r="D499" s="99" t="s">
        <v>545</v>
      </c>
      <c r="E499" s="482">
        <v>2</v>
      </c>
      <c r="F499" s="99" t="s">
        <v>804</v>
      </c>
      <c r="H499" s="99">
        <f>'Справка 6'!E19</f>
        <v>3937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43008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43008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43008</v>
      </c>
      <c r="D502" s="99" t="s">
        <v>553</v>
      </c>
      <c r="E502" s="482">
        <v>2</v>
      </c>
      <c r="F502" s="99" t="s">
        <v>552</v>
      </c>
      <c r="H502" s="99">
        <f>'Справка 6'!E23</f>
        <v>579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43008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43008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43008</v>
      </c>
      <c r="D505" s="99" t="s">
        <v>558</v>
      </c>
      <c r="E505" s="482">
        <v>2</v>
      </c>
      <c r="F505" s="99" t="s">
        <v>542</v>
      </c>
      <c r="H505" s="99">
        <f>'Справка 6'!E26</f>
        <v>171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43008</v>
      </c>
      <c r="D506" s="99" t="s">
        <v>560</v>
      </c>
      <c r="E506" s="482">
        <v>2</v>
      </c>
      <c r="F506" s="99" t="s">
        <v>838</v>
      </c>
      <c r="H506" s="99">
        <f>'Справка 6'!E27</f>
        <v>758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43008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43008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43008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43008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43008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43008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43008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43008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43008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43008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43008</v>
      </c>
      <c r="D517" s="99" t="s">
        <v>576</v>
      </c>
      <c r="E517" s="482">
        <v>2</v>
      </c>
      <c r="F517" s="99" t="s">
        <v>542</v>
      </c>
      <c r="H517" s="99">
        <f>'Справка 6'!E39</f>
        <v>200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43008</v>
      </c>
      <c r="D518" s="99" t="s">
        <v>578</v>
      </c>
      <c r="E518" s="482">
        <v>2</v>
      </c>
      <c r="F518" s="99" t="s">
        <v>803</v>
      </c>
      <c r="H518" s="99">
        <f>'Справка 6'!E40</f>
        <v>200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43008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43008</v>
      </c>
      <c r="D520" s="99" t="s">
        <v>583</v>
      </c>
      <c r="E520" s="482">
        <v>2</v>
      </c>
      <c r="F520" s="99" t="s">
        <v>582</v>
      </c>
      <c r="H520" s="99">
        <f>'Справка 6'!E42</f>
        <v>4895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43008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43008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43008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43008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43008</v>
      </c>
      <c r="D525" s="99" t="s">
        <v>535</v>
      </c>
      <c r="E525" s="482">
        <v>3</v>
      </c>
      <c r="F525" s="99" t="s">
        <v>534</v>
      </c>
      <c r="H525" s="99">
        <f>'Справка 6'!F15</f>
        <v>12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43008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43008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43008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43008</v>
      </c>
      <c r="D529" s="99" t="s">
        <v>545</v>
      </c>
      <c r="E529" s="482">
        <v>3</v>
      </c>
      <c r="F529" s="99" t="s">
        <v>804</v>
      </c>
      <c r="H529" s="99">
        <f>'Справка 6'!F19</f>
        <v>12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43008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43008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43008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43008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43008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43008</v>
      </c>
      <c r="D535" s="99" t="s">
        <v>558</v>
      </c>
      <c r="E535" s="482">
        <v>3</v>
      </c>
      <c r="F535" s="99" t="s">
        <v>542</v>
      </c>
      <c r="H535" s="99">
        <f>'Справка 6'!F26</f>
        <v>66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43008</v>
      </c>
      <c r="D536" s="99" t="s">
        <v>560</v>
      </c>
      <c r="E536" s="482">
        <v>3</v>
      </c>
      <c r="F536" s="99" t="s">
        <v>838</v>
      </c>
      <c r="H536" s="99">
        <f>'Справка 6'!F27</f>
        <v>66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43008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43008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43008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43008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43008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43008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43008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43008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43008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43008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43008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43008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43008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43008</v>
      </c>
      <c r="D550" s="99" t="s">
        <v>583</v>
      </c>
      <c r="E550" s="482">
        <v>3</v>
      </c>
      <c r="F550" s="99" t="s">
        <v>582</v>
      </c>
      <c r="H550" s="99">
        <f>'Справка 6'!F42</f>
        <v>78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43008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43008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43008</v>
      </c>
      <c r="D553" s="99" t="s">
        <v>529</v>
      </c>
      <c r="E553" s="482">
        <v>4</v>
      </c>
      <c r="F553" s="99" t="s">
        <v>528</v>
      </c>
      <c r="H553" s="99">
        <f>'Справка 6'!G13</f>
        <v>2554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43008</v>
      </c>
      <c r="D554" s="99" t="s">
        <v>532</v>
      </c>
      <c r="E554" s="482">
        <v>4</v>
      </c>
      <c r="F554" s="99" t="s">
        <v>531</v>
      </c>
      <c r="H554" s="99">
        <f>'Справка 6'!G14</f>
        <v>579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43008</v>
      </c>
      <c r="D555" s="99" t="s">
        <v>535</v>
      </c>
      <c r="E555" s="482">
        <v>4</v>
      </c>
      <c r="F555" s="99" t="s">
        <v>534</v>
      </c>
      <c r="H555" s="99">
        <f>'Справка 6'!G15</f>
        <v>136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43008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43008</v>
      </c>
      <c r="D557" s="99" t="s">
        <v>540</v>
      </c>
      <c r="E557" s="482">
        <v>4</v>
      </c>
      <c r="F557" s="99" t="s">
        <v>539</v>
      </c>
      <c r="H557" s="99">
        <f>'Справка 6'!G17</f>
        <v>13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43008</v>
      </c>
      <c r="D558" s="99" t="s">
        <v>543</v>
      </c>
      <c r="E558" s="482">
        <v>4</v>
      </c>
      <c r="F558" s="99" t="s">
        <v>542</v>
      </c>
      <c r="H558" s="99">
        <f>'Справка 6'!G18</f>
        <v>318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43008</v>
      </c>
      <c r="D559" s="99" t="s">
        <v>545</v>
      </c>
      <c r="E559" s="482">
        <v>4</v>
      </c>
      <c r="F559" s="99" t="s">
        <v>804</v>
      </c>
      <c r="H559" s="99">
        <f>'Справка 6'!G19</f>
        <v>7138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43008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43008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43008</v>
      </c>
      <c r="D562" s="99" t="s">
        <v>553</v>
      </c>
      <c r="E562" s="482">
        <v>4</v>
      </c>
      <c r="F562" s="99" t="s">
        <v>552</v>
      </c>
      <c r="H562" s="99">
        <f>'Справка 6'!G23</f>
        <v>12772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43008</v>
      </c>
      <c r="D563" s="99" t="s">
        <v>555</v>
      </c>
      <c r="E563" s="482">
        <v>4</v>
      </c>
      <c r="F563" s="99" t="s">
        <v>554</v>
      </c>
      <c r="H563" s="99">
        <f>'Справка 6'!G24</f>
        <v>816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43008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43008</v>
      </c>
      <c r="D565" s="99" t="s">
        <v>558</v>
      </c>
      <c r="E565" s="482">
        <v>4</v>
      </c>
      <c r="F565" s="99" t="s">
        <v>542</v>
      </c>
      <c r="H565" s="99">
        <f>'Справка 6'!G26</f>
        <v>4136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43008</v>
      </c>
      <c r="D566" s="99" t="s">
        <v>560</v>
      </c>
      <c r="E566" s="482">
        <v>4</v>
      </c>
      <c r="F566" s="99" t="s">
        <v>838</v>
      </c>
      <c r="H566" s="99">
        <f>'Справка 6'!G27</f>
        <v>17724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43008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43008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43008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43008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43008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43008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43008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43008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43008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43008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43008</v>
      </c>
      <c r="D577" s="99" t="s">
        <v>576</v>
      </c>
      <c r="E577" s="482">
        <v>4</v>
      </c>
      <c r="F577" s="99" t="s">
        <v>542</v>
      </c>
      <c r="H577" s="99">
        <f>'Справка 6'!G39</f>
        <v>200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43008</v>
      </c>
      <c r="D578" s="99" t="s">
        <v>578</v>
      </c>
      <c r="E578" s="482">
        <v>4</v>
      </c>
      <c r="F578" s="99" t="s">
        <v>803</v>
      </c>
      <c r="H578" s="99">
        <f>'Справка 6'!G40</f>
        <v>204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43008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43008</v>
      </c>
      <c r="D580" s="99" t="s">
        <v>583</v>
      </c>
      <c r="E580" s="482">
        <v>4</v>
      </c>
      <c r="F580" s="99" t="s">
        <v>582</v>
      </c>
      <c r="H580" s="99">
        <f>'Справка 6'!G42</f>
        <v>26116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43008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43008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43008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43008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43008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43008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43008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43008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43008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43008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43008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43008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43008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43008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43008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43008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43008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43008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43008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43008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43008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43008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43008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43008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43008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43008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43008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43008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43008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43008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43008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43008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43008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43008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43008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43008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43008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43008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43008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43008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43008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43008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43008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43008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43008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43008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43008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43008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43008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43008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43008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43008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43008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43008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43008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43008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43008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43008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43008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43008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43008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43008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43008</v>
      </c>
      <c r="D643" s="99" t="s">
        <v>529</v>
      </c>
      <c r="E643" s="482">
        <v>7</v>
      </c>
      <c r="F643" s="99" t="s">
        <v>528</v>
      </c>
      <c r="H643" s="99">
        <f>'Справка 6'!J13</f>
        <v>2554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43008</v>
      </c>
      <c r="D644" s="99" t="s">
        <v>532</v>
      </c>
      <c r="E644" s="482">
        <v>7</v>
      </c>
      <c r="F644" s="99" t="s">
        <v>531</v>
      </c>
      <c r="H644" s="99">
        <f>'Справка 6'!J14</f>
        <v>579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43008</v>
      </c>
      <c r="D645" s="99" t="s">
        <v>535</v>
      </c>
      <c r="E645" s="482">
        <v>7</v>
      </c>
      <c r="F645" s="99" t="s">
        <v>534</v>
      </c>
      <c r="H645" s="99">
        <f>'Справка 6'!J15</f>
        <v>136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43008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43008</v>
      </c>
      <c r="D647" s="99" t="s">
        <v>540</v>
      </c>
      <c r="E647" s="482">
        <v>7</v>
      </c>
      <c r="F647" s="99" t="s">
        <v>539</v>
      </c>
      <c r="H647" s="99">
        <f>'Справка 6'!J17</f>
        <v>13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43008</v>
      </c>
      <c r="D648" s="99" t="s">
        <v>543</v>
      </c>
      <c r="E648" s="482">
        <v>7</v>
      </c>
      <c r="F648" s="99" t="s">
        <v>542</v>
      </c>
      <c r="H648" s="99">
        <f>'Справка 6'!J18</f>
        <v>318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43008</v>
      </c>
      <c r="D649" s="99" t="s">
        <v>545</v>
      </c>
      <c r="E649" s="482">
        <v>7</v>
      </c>
      <c r="F649" s="99" t="s">
        <v>804</v>
      </c>
      <c r="H649" s="99">
        <f>'Справка 6'!J19</f>
        <v>7138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43008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43008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43008</v>
      </c>
      <c r="D652" s="99" t="s">
        <v>553</v>
      </c>
      <c r="E652" s="482">
        <v>7</v>
      </c>
      <c r="F652" s="99" t="s">
        <v>552</v>
      </c>
      <c r="H652" s="99">
        <f>'Справка 6'!J23</f>
        <v>12772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43008</v>
      </c>
      <c r="D653" s="99" t="s">
        <v>555</v>
      </c>
      <c r="E653" s="482">
        <v>7</v>
      </c>
      <c r="F653" s="99" t="s">
        <v>554</v>
      </c>
      <c r="H653" s="99">
        <f>'Справка 6'!J24</f>
        <v>816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43008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43008</v>
      </c>
      <c r="D655" s="99" t="s">
        <v>558</v>
      </c>
      <c r="E655" s="482">
        <v>7</v>
      </c>
      <c r="F655" s="99" t="s">
        <v>542</v>
      </c>
      <c r="H655" s="99">
        <f>'Справка 6'!J26</f>
        <v>4136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43008</v>
      </c>
      <c r="D656" s="99" t="s">
        <v>560</v>
      </c>
      <c r="E656" s="482">
        <v>7</v>
      </c>
      <c r="F656" s="99" t="s">
        <v>838</v>
      </c>
      <c r="H656" s="99">
        <f>'Справка 6'!J27</f>
        <v>17724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43008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43008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43008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43008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43008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43008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43008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43008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43008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43008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43008</v>
      </c>
      <c r="D667" s="99" t="s">
        <v>576</v>
      </c>
      <c r="E667" s="482">
        <v>7</v>
      </c>
      <c r="F667" s="99" t="s">
        <v>542</v>
      </c>
      <c r="H667" s="99">
        <f>'Справка 6'!J39</f>
        <v>200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43008</v>
      </c>
      <c r="D668" s="99" t="s">
        <v>578</v>
      </c>
      <c r="E668" s="482">
        <v>7</v>
      </c>
      <c r="F668" s="99" t="s">
        <v>803</v>
      </c>
      <c r="H668" s="99">
        <f>'Справка 6'!J40</f>
        <v>204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43008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43008</v>
      </c>
      <c r="D670" s="99" t="s">
        <v>583</v>
      </c>
      <c r="E670" s="482">
        <v>7</v>
      </c>
      <c r="F670" s="99" t="s">
        <v>582</v>
      </c>
      <c r="H670" s="99">
        <f>'Справка 6'!J42</f>
        <v>26116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43008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43008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43008</v>
      </c>
      <c r="D673" s="99" t="s">
        <v>529</v>
      </c>
      <c r="E673" s="482">
        <v>8</v>
      </c>
      <c r="F673" s="99" t="s">
        <v>528</v>
      </c>
      <c r="H673" s="99">
        <f>'Справка 6'!K13</f>
        <v>661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43008</v>
      </c>
      <c r="D674" s="99" t="s">
        <v>532</v>
      </c>
      <c r="E674" s="482">
        <v>8</v>
      </c>
      <c r="F674" s="99" t="s">
        <v>531</v>
      </c>
      <c r="H674" s="99">
        <f>'Справка 6'!K14</f>
        <v>52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43008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43008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43008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43008</v>
      </c>
      <c r="D678" s="99" t="s">
        <v>543</v>
      </c>
      <c r="E678" s="482">
        <v>8</v>
      </c>
      <c r="F678" s="99" t="s">
        <v>542</v>
      </c>
      <c r="H678" s="99">
        <f>'Справка 6'!K18</f>
        <v>200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43008</v>
      </c>
      <c r="D679" s="99" t="s">
        <v>545</v>
      </c>
      <c r="E679" s="482">
        <v>8</v>
      </c>
      <c r="F679" s="99" t="s">
        <v>804</v>
      </c>
      <c r="H679" s="99">
        <f>'Справка 6'!K19</f>
        <v>961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43008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43008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43008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43008</v>
      </c>
      <c r="D683" s="99" t="s">
        <v>555</v>
      </c>
      <c r="E683" s="482">
        <v>8</v>
      </c>
      <c r="F683" s="99" t="s">
        <v>554</v>
      </c>
      <c r="H683" s="99">
        <f>'Справка 6'!K24</f>
        <v>692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43008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43008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43008</v>
      </c>
      <c r="D686" s="99" t="s">
        <v>560</v>
      </c>
      <c r="E686" s="482">
        <v>8</v>
      </c>
      <c r="F686" s="99" t="s">
        <v>838</v>
      </c>
      <c r="H686" s="99">
        <f>'Справка 6'!K27</f>
        <v>692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43008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43008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43008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43008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43008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43008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43008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43008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43008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43008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43008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43008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43008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43008</v>
      </c>
      <c r="D700" s="99" t="s">
        <v>583</v>
      </c>
      <c r="E700" s="482">
        <v>8</v>
      </c>
      <c r="F700" s="99" t="s">
        <v>582</v>
      </c>
      <c r="H700" s="99">
        <f>'Справка 6'!K42</f>
        <v>1653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43008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43008</v>
      </c>
      <c r="D702" s="99" t="s">
        <v>526</v>
      </c>
      <c r="E702" s="482">
        <v>9</v>
      </c>
      <c r="F702" s="99" t="s">
        <v>525</v>
      </c>
      <c r="H702" s="99">
        <f>'Справка 6'!L12</f>
        <v>11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43008</v>
      </c>
      <c r="D703" s="99" t="s">
        <v>529</v>
      </c>
      <c r="E703" s="482">
        <v>9</v>
      </c>
      <c r="F703" s="99" t="s">
        <v>528</v>
      </c>
      <c r="H703" s="99">
        <f>'Справка 6'!L13</f>
        <v>378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43008</v>
      </c>
      <c r="D704" s="99" t="s">
        <v>532</v>
      </c>
      <c r="E704" s="482">
        <v>9</v>
      </c>
      <c r="F704" s="99" t="s">
        <v>531</v>
      </c>
      <c r="H704" s="99">
        <f>'Справка 6'!L14</f>
        <v>126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43008</v>
      </c>
      <c r="D705" s="99" t="s">
        <v>535</v>
      </c>
      <c r="E705" s="482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43008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43008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43008</v>
      </c>
      <c r="D708" s="99" t="s">
        <v>543</v>
      </c>
      <c r="E708" s="482">
        <v>9</v>
      </c>
      <c r="F708" s="99" t="s">
        <v>542</v>
      </c>
      <c r="H708" s="99">
        <f>'Справка 6'!L18</f>
        <v>54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43008</v>
      </c>
      <c r="D709" s="99" t="s">
        <v>545</v>
      </c>
      <c r="E709" s="482">
        <v>9</v>
      </c>
      <c r="F709" s="99" t="s">
        <v>804</v>
      </c>
      <c r="H709" s="99">
        <f>'Справка 6'!L19</f>
        <v>580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43008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43008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43008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43008</v>
      </c>
      <c r="D713" s="99" t="s">
        <v>555</v>
      </c>
      <c r="E713" s="482">
        <v>9</v>
      </c>
      <c r="F713" s="99" t="s">
        <v>554</v>
      </c>
      <c r="H713" s="99">
        <f>'Справка 6'!L24</f>
        <v>46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43008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43008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43008</v>
      </c>
      <c r="D716" s="99" t="s">
        <v>560</v>
      </c>
      <c r="E716" s="482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43008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43008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43008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43008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43008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43008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43008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43008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43008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43008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43008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43008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43008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43008</v>
      </c>
      <c r="D730" s="99" t="s">
        <v>583</v>
      </c>
      <c r="E730" s="482">
        <v>9</v>
      </c>
      <c r="F730" s="99" t="s">
        <v>582</v>
      </c>
      <c r="H730" s="99">
        <f>'Справка 6'!L42</f>
        <v>626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43008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43008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43008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43008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43008</v>
      </c>
      <c r="D735" s="99" t="s">
        <v>535</v>
      </c>
      <c r="E735" s="482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43008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43008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43008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43008</v>
      </c>
      <c r="D739" s="99" t="s">
        <v>545</v>
      </c>
      <c r="E739" s="482">
        <v>10</v>
      </c>
      <c r="F739" s="99" t="s">
        <v>804</v>
      </c>
      <c r="H739" s="99">
        <f>'Справка 6'!M19</f>
        <v>12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43008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43008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43008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43008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43008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43008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43008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43008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43008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43008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43008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43008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43008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43008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43008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43008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43008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43008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43008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43008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43008</v>
      </c>
      <c r="D760" s="99" t="s">
        <v>583</v>
      </c>
      <c r="E760" s="482">
        <v>10</v>
      </c>
      <c r="F760" s="99" t="s">
        <v>582</v>
      </c>
      <c r="H760" s="99">
        <f>'Справка 6'!M42</f>
        <v>12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43008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43008</v>
      </c>
      <c r="D762" s="99" t="s">
        <v>526</v>
      </c>
      <c r="E762" s="482">
        <v>11</v>
      </c>
      <c r="F762" s="99" t="s">
        <v>525</v>
      </c>
      <c r="H762" s="99">
        <f>'Справка 6'!N12</f>
        <v>11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43008</v>
      </c>
      <c r="D763" s="99" t="s">
        <v>529</v>
      </c>
      <c r="E763" s="482">
        <v>11</v>
      </c>
      <c r="F763" s="99" t="s">
        <v>528</v>
      </c>
      <c r="H763" s="99">
        <f>'Справка 6'!N13</f>
        <v>1039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43008</v>
      </c>
      <c r="D764" s="99" t="s">
        <v>532</v>
      </c>
      <c r="E764" s="482">
        <v>11</v>
      </c>
      <c r="F764" s="99" t="s">
        <v>531</v>
      </c>
      <c r="H764" s="99">
        <f>'Справка 6'!N14</f>
        <v>178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43008</v>
      </c>
      <c r="D765" s="99" t="s">
        <v>535</v>
      </c>
      <c r="E765" s="482">
        <v>11</v>
      </c>
      <c r="F765" s="99" t="s">
        <v>534</v>
      </c>
      <c r="H765" s="99">
        <f>'Справка 6'!N15</f>
        <v>47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43008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43008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43008</v>
      </c>
      <c r="D768" s="99" t="s">
        <v>543</v>
      </c>
      <c r="E768" s="482">
        <v>11</v>
      </c>
      <c r="F768" s="99" t="s">
        <v>542</v>
      </c>
      <c r="H768" s="99">
        <f>'Справка 6'!N18</f>
        <v>254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43008</v>
      </c>
      <c r="D769" s="99" t="s">
        <v>545</v>
      </c>
      <c r="E769" s="482">
        <v>11</v>
      </c>
      <c r="F769" s="99" t="s">
        <v>804</v>
      </c>
      <c r="H769" s="99">
        <f>'Справка 6'!N19</f>
        <v>1529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43008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43008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43008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43008</v>
      </c>
      <c r="D773" s="99" t="s">
        <v>555</v>
      </c>
      <c r="E773" s="482">
        <v>11</v>
      </c>
      <c r="F773" s="99" t="s">
        <v>554</v>
      </c>
      <c r="H773" s="99">
        <f>'Справка 6'!N24</f>
        <v>738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43008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43008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43008</v>
      </c>
      <c r="D776" s="99" t="s">
        <v>560</v>
      </c>
      <c r="E776" s="482">
        <v>11</v>
      </c>
      <c r="F776" s="99" t="s">
        <v>838</v>
      </c>
      <c r="H776" s="99">
        <f>'Справка 6'!N27</f>
        <v>738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43008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43008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43008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43008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43008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43008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43008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43008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43008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43008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43008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43008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43008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43008</v>
      </c>
      <c r="D790" s="99" t="s">
        <v>583</v>
      </c>
      <c r="E790" s="482">
        <v>11</v>
      </c>
      <c r="F790" s="99" t="s">
        <v>582</v>
      </c>
      <c r="H790" s="99">
        <f>'Справка 6'!N42</f>
        <v>2267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43008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43008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43008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43008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43008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43008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43008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43008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43008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43008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43008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43008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43008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43008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43008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43008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43008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43008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43008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43008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43008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43008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43008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43008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43008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43008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43008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43008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43008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43008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43008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43008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43008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43008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43008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43008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43008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43008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43008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43008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43008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43008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43008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43008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43008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43008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43008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43008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43008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43008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43008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43008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43008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43008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43008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43008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43008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43008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43008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43008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43008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43008</v>
      </c>
      <c r="D852" s="99" t="s">
        <v>526</v>
      </c>
      <c r="E852" s="482">
        <v>14</v>
      </c>
      <c r="F852" s="99" t="s">
        <v>525</v>
      </c>
      <c r="H852" s="99">
        <f>'Справка 6'!Q12</f>
        <v>11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43008</v>
      </c>
      <c r="D853" s="99" t="s">
        <v>529</v>
      </c>
      <c r="E853" s="482">
        <v>14</v>
      </c>
      <c r="F853" s="99" t="s">
        <v>528</v>
      </c>
      <c r="H853" s="99">
        <f>'Справка 6'!Q13</f>
        <v>1039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43008</v>
      </c>
      <c r="D854" s="99" t="s">
        <v>532</v>
      </c>
      <c r="E854" s="482">
        <v>14</v>
      </c>
      <c r="F854" s="99" t="s">
        <v>531</v>
      </c>
      <c r="H854" s="99">
        <f>'Справка 6'!Q14</f>
        <v>178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43008</v>
      </c>
      <c r="D855" s="99" t="s">
        <v>535</v>
      </c>
      <c r="E855" s="482">
        <v>14</v>
      </c>
      <c r="F855" s="99" t="s">
        <v>534</v>
      </c>
      <c r="H855" s="99">
        <f>'Справка 6'!Q15</f>
        <v>47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43008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43008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43008</v>
      </c>
      <c r="D858" s="99" t="s">
        <v>543</v>
      </c>
      <c r="E858" s="482">
        <v>14</v>
      </c>
      <c r="F858" s="99" t="s">
        <v>542</v>
      </c>
      <c r="H858" s="99">
        <f>'Справка 6'!Q18</f>
        <v>254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43008</v>
      </c>
      <c r="D859" s="99" t="s">
        <v>545</v>
      </c>
      <c r="E859" s="482">
        <v>14</v>
      </c>
      <c r="F859" s="99" t="s">
        <v>804</v>
      </c>
      <c r="H859" s="99">
        <f>'Справка 6'!Q19</f>
        <v>1529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43008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43008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43008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43008</v>
      </c>
      <c r="D863" s="99" t="s">
        <v>555</v>
      </c>
      <c r="E863" s="482">
        <v>14</v>
      </c>
      <c r="F863" s="99" t="s">
        <v>554</v>
      </c>
      <c r="H863" s="99">
        <f>'Справка 6'!Q24</f>
        <v>738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43008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43008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43008</v>
      </c>
      <c r="D866" s="99" t="s">
        <v>560</v>
      </c>
      <c r="E866" s="482">
        <v>14</v>
      </c>
      <c r="F866" s="99" t="s">
        <v>838</v>
      </c>
      <c r="H866" s="99">
        <f>'Справка 6'!Q27</f>
        <v>738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43008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43008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43008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43008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43008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43008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43008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43008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43008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43008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43008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43008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43008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43008</v>
      </c>
      <c r="D880" s="99" t="s">
        <v>583</v>
      </c>
      <c r="E880" s="482">
        <v>14</v>
      </c>
      <c r="F880" s="99" t="s">
        <v>582</v>
      </c>
      <c r="H880" s="99">
        <f>'Справка 6'!Q42</f>
        <v>2267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43008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43008</v>
      </c>
      <c r="D882" s="99" t="s">
        <v>526</v>
      </c>
      <c r="E882" s="482">
        <v>15</v>
      </c>
      <c r="F882" s="99" t="s">
        <v>525</v>
      </c>
      <c r="H882" s="99">
        <f>'Справка 6'!R12</f>
        <v>3433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43008</v>
      </c>
      <c r="D883" s="99" t="s">
        <v>529</v>
      </c>
      <c r="E883" s="482">
        <v>15</v>
      </c>
      <c r="F883" s="99" t="s">
        <v>528</v>
      </c>
      <c r="H883" s="99">
        <f>'Справка 6'!R13</f>
        <v>1515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43008</v>
      </c>
      <c r="D884" s="99" t="s">
        <v>532</v>
      </c>
      <c r="E884" s="482">
        <v>15</v>
      </c>
      <c r="F884" s="99" t="s">
        <v>531</v>
      </c>
      <c r="H884" s="99">
        <f>'Справка 6'!R14</f>
        <v>401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43008</v>
      </c>
      <c r="D885" s="99" t="s">
        <v>535</v>
      </c>
      <c r="E885" s="482">
        <v>15</v>
      </c>
      <c r="F885" s="99" t="s">
        <v>534</v>
      </c>
      <c r="H885" s="99">
        <f>'Справка 6'!R15</f>
        <v>89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43008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43008</v>
      </c>
      <c r="D887" s="99" t="s">
        <v>540</v>
      </c>
      <c r="E887" s="482">
        <v>15</v>
      </c>
      <c r="F887" s="99" t="s">
        <v>539</v>
      </c>
      <c r="H887" s="99">
        <f>'Справка 6'!R17</f>
        <v>13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43008</v>
      </c>
      <c r="D888" s="99" t="s">
        <v>543</v>
      </c>
      <c r="E888" s="482">
        <v>15</v>
      </c>
      <c r="F888" s="99" t="s">
        <v>542</v>
      </c>
      <c r="H888" s="99">
        <f>'Справка 6'!R18</f>
        <v>64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43008</v>
      </c>
      <c r="D889" s="99" t="s">
        <v>545</v>
      </c>
      <c r="E889" s="482">
        <v>15</v>
      </c>
      <c r="F889" s="99" t="s">
        <v>804</v>
      </c>
      <c r="H889" s="99">
        <f>'Справка 6'!R19</f>
        <v>5609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43008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43008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43008</v>
      </c>
      <c r="D892" s="99" t="s">
        <v>553</v>
      </c>
      <c r="E892" s="482">
        <v>15</v>
      </c>
      <c r="F892" s="99" t="s">
        <v>552</v>
      </c>
      <c r="H892" s="99">
        <f>'Справка 6'!R23</f>
        <v>12772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43008</v>
      </c>
      <c r="D893" s="99" t="s">
        <v>555</v>
      </c>
      <c r="E893" s="482">
        <v>15</v>
      </c>
      <c r="F893" s="99" t="s">
        <v>554</v>
      </c>
      <c r="H893" s="99">
        <f>'Справка 6'!R24</f>
        <v>78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43008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43008</v>
      </c>
      <c r="D895" s="99" t="s">
        <v>558</v>
      </c>
      <c r="E895" s="482">
        <v>15</v>
      </c>
      <c r="F895" s="99" t="s">
        <v>542</v>
      </c>
      <c r="H895" s="99">
        <f>'Справка 6'!R26</f>
        <v>4136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43008</v>
      </c>
      <c r="D896" s="99" t="s">
        <v>560</v>
      </c>
      <c r="E896" s="482">
        <v>15</v>
      </c>
      <c r="F896" s="99" t="s">
        <v>838</v>
      </c>
      <c r="H896" s="99">
        <f>'Справка 6'!R27</f>
        <v>16986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43008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43008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43008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43008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43008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43008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43008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43008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43008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43008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43008</v>
      </c>
      <c r="D907" s="99" t="s">
        <v>576</v>
      </c>
      <c r="E907" s="482">
        <v>15</v>
      </c>
      <c r="F907" s="99" t="s">
        <v>542</v>
      </c>
      <c r="H907" s="99">
        <f>'Справка 6'!R39</f>
        <v>200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43008</v>
      </c>
      <c r="D908" s="99" t="s">
        <v>578</v>
      </c>
      <c r="E908" s="482">
        <v>15</v>
      </c>
      <c r="F908" s="99" t="s">
        <v>803</v>
      </c>
      <c r="H908" s="99">
        <f>'Справка 6'!R40</f>
        <v>204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43008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43008</v>
      </c>
      <c r="D910" s="99" t="s">
        <v>583</v>
      </c>
      <c r="E910" s="482">
        <v>15</v>
      </c>
      <c r="F910" s="99" t="s">
        <v>582</v>
      </c>
      <c r="H910" s="99">
        <f>'Справка 6'!R42</f>
        <v>23849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43008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43008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43008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43008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43008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43008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43008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43008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43008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43008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43008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43008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287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43008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126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43008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111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43008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43008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2881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43008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43008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176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43008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43008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43008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43008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43008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43008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43008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43008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11306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43008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43008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43008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43008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11306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43008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14861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43008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14934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43008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43008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43008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43008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43008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43008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43008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43008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43008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43008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43008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43008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287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43008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126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43008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111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43008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43008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2881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43008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43008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176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43008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43008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43008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43008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43008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43008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43008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43008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11306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43008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43008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43008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43008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11306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43008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14861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43008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14861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43008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43008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43008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43008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43008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43008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43008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43008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43008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43008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43008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43008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43008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43008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43008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43008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43008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43008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43008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43008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43008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43008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43008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43008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43008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43008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43008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43008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43008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43008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43008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43008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43008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8408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43008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8408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43008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43008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43008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43008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43008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43008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43008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43008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43008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43008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43008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943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43008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943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43008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9351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43008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434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43008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14911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43008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405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43008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43008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14506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43008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932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43008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932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43008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43008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43008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43008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43008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43008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43008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43008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43008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6885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43008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335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43008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3510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43008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43008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43008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795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43008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43008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425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43008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43008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1262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43008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727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43008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23455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43008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33240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43008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43008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43008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43008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43008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43008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43008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43008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43008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43008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43008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43008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43008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322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43008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322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43008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322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43008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43008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14911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43008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405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43008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43008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14506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43008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932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43008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932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43008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43008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43008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43008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43008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43008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43008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43008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43008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6885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43008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335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43008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3510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43008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43008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43008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795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43008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43008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425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43008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43008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1262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43008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727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43008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23455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43008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23777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43008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8408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43008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8408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43008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43008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43008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43008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43008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43008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43008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43008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43008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43008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43008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621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43008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621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43008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9029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43008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434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43008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43008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43008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43008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43008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43008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43008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43008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43008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43008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43008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43008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43008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43008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43008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43008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43008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43008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43008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43008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43008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43008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43008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43008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43008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43008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43008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9463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43008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43008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43008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43008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43008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43008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43008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43008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43008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43008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43008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43008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43008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43008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43008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43008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43008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43008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43008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43008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43008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43008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43008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43008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43008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43008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43008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43008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43008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43008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43008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43008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43008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43008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43008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43008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43008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43008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43008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43008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43008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43008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43008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43008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43008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43008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43008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43008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43008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43008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43008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43008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43008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43008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43008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43008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43008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43008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43008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43008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43008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43008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43008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43008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43008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43008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43008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43008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43008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43008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43008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43008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43008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43008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43008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43008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43008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43008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43008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43008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43008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43008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43008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43008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43008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43008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43008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43008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43008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43008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43008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43008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43008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43008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43008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43008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43008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43008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43008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43008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43008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43008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43008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43008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43008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43008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43008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43008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43008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43008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43008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43008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43008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43008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43008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43008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43008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43008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43008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43008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43008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43008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43008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43008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43008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43008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43008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43008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43008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43008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43008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43008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43008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43008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43008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43008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43008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43008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43008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43008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43008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43008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43008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43008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43008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43008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43008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43008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43008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43008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43008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43008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43008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43008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43008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43008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43008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A34" sqref="A3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/>
      <c r="E12" s="84" t="s">
        <v>25</v>
      </c>
      <c r="F12" s="87" t="s">
        <v>26</v>
      </c>
      <c r="G12" s="188">
        <v>3188</v>
      </c>
      <c r="H12" s="188">
        <v>3188</v>
      </c>
    </row>
    <row r="13" spans="1:8" ht="15.75">
      <c r="A13" s="84" t="s">
        <v>27</v>
      </c>
      <c r="B13" s="86" t="s">
        <v>28</v>
      </c>
      <c r="C13" s="188">
        <v>3433</v>
      </c>
      <c r="D13" s="188"/>
      <c r="E13" s="84" t="s">
        <v>821</v>
      </c>
      <c r="F13" s="87" t="s">
        <v>29</v>
      </c>
      <c r="G13" s="188">
        <v>3188</v>
      </c>
      <c r="H13" s="188">
        <v>3188</v>
      </c>
    </row>
    <row r="14" spans="1:8" ht="15.75">
      <c r="A14" s="84" t="s">
        <v>30</v>
      </c>
      <c r="B14" s="86" t="s">
        <v>31</v>
      </c>
      <c r="C14" s="188">
        <v>1515</v>
      </c>
      <c r="D14" s="188">
        <v>1800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401</v>
      </c>
      <c r="D15" s="188">
        <v>359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89</v>
      </c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</v>
      </c>
      <c r="D18" s="188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3188</v>
      </c>
    </row>
    <row r="19" spans="1:8" ht="15.75">
      <c r="A19" s="84" t="s">
        <v>49</v>
      </c>
      <c r="B19" s="86" t="s">
        <v>50</v>
      </c>
      <c r="C19" s="188">
        <v>64</v>
      </c>
      <c r="D19" s="188">
        <v>93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5609</v>
      </c>
      <c r="D20" s="567">
        <f>SUM(D12:D19)</f>
        <v>2252</v>
      </c>
      <c r="E20" s="84" t="s">
        <v>54</v>
      </c>
      <c r="F20" s="87" t="s">
        <v>55</v>
      </c>
      <c r="G20" s="188">
        <v>5790</v>
      </c>
      <c r="H20" s="188">
        <v>5790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8638</v>
      </c>
      <c r="H21" s="188">
        <v>8638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1350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12772</v>
      </c>
      <c r="D24" s="188">
        <v>12193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78</v>
      </c>
      <c r="D25" s="188">
        <v>116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15778</v>
      </c>
      <c r="H26" s="567">
        <f>H20+H21+H22</f>
        <v>15707</v>
      </c>
      <c r="M26" s="92"/>
    </row>
    <row r="27" spans="1:8" ht="15.75">
      <c r="A27" s="84" t="s">
        <v>79</v>
      </c>
      <c r="B27" s="86" t="s">
        <v>80</v>
      </c>
      <c r="C27" s="188">
        <v>4136</v>
      </c>
      <c r="D27" s="188">
        <v>4031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16986</v>
      </c>
      <c r="D28" s="567">
        <f>SUM(D24:D27)</f>
        <v>16340</v>
      </c>
      <c r="E28" s="193" t="s">
        <v>84</v>
      </c>
      <c r="F28" s="87" t="s">
        <v>85</v>
      </c>
      <c r="G28" s="564">
        <f>SUM(G29:G31)</f>
        <v>-4984</v>
      </c>
      <c r="H28" s="565">
        <f>SUM(H29:H31)</f>
        <v>-466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7">
        <v>1238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-6151</v>
      </c>
      <c r="H30" s="188">
        <v>-1704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-1313</v>
      </c>
      <c r="H33" s="188">
        <v>-4447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-6297</v>
      </c>
      <c r="H34" s="567">
        <f>H28+H32+H33</f>
        <v>-4913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12669</v>
      </c>
      <c r="H37" s="569">
        <f>H26+H18+H34</f>
        <v>13982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511</v>
      </c>
      <c r="H40" s="552">
        <v>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8408</v>
      </c>
      <c r="H44" s="188">
        <v>4999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>
        <v>223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621</v>
      </c>
      <c r="H49" s="188">
        <v>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9029</v>
      </c>
      <c r="H50" s="565">
        <f>SUM(H44:H49)</f>
        <v>5996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434</v>
      </c>
      <c r="H54" s="188">
        <v>6</v>
      </c>
    </row>
    <row r="55" spans="1:8" ht="15.75">
      <c r="A55" s="94" t="s">
        <v>166</v>
      </c>
      <c r="B55" s="90" t="s">
        <v>167</v>
      </c>
      <c r="C55" s="465">
        <v>73</v>
      </c>
      <c r="D55" s="465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23722</v>
      </c>
      <c r="D56" s="571">
        <f>D20+D21+D22+D28+D33+D46+D52+D54+D55</f>
        <v>19719</v>
      </c>
      <c r="E56" s="94" t="s">
        <v>825</v>
      </c>
      <c r="F56" s="93" t="s">
        <v>172</v>
      </c>
      <c r="G56" s="568">
        <f>G50+G52+G53+G54+G55</f>
        <v>9463</v>
      </c>
      <c r="H56" s="569">
        <f>H50+H52+H53+H54+H55</f>
        <v>6002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12</v>
      </c>
      <c r="D59" s="188">
        <v>14</v>
      </c>
      <c r="E59" s="192" t="s">
        <v>180</v>
      </c>
      <c r="F59" s="473" t="s">
        <v>181</v>
      </c>
      <c r="G59" s="188">
        <v>932</v>
      </c>
      <c r="H59" s="188">
        <v>880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322</v>
      </c>
      <c r="H60" s="188">
        <v>243</v>
      </c>
      <c r="M60" s="92"/>
    </row>
    <row r="61" spans="1:8" ht="15.75">
      <c r="A61" s="84" t="s">
        <v>182</v>
      </c>
      <c r="B61" s="86" t="s">
        <v>183</v>
      </c>
      <c r="C61" s="188">
        <v>30</v>
      </c>
      <c r="D61" s="187"/>
      <c r="E61" s="191" t="s">
        <v>188</v>
      </c>
      <c r="F61" s="87" t="s">
        <v>189</v>
      </c>
      <c r="G61" s="564">
        <f>SUM(G62:G68)</f>
        <v>21796</v>
      </c>
      <c r="H61" s="565">
        <f>SUM(H62:H68)</f>
        <v>17586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14911</v>
      </c>
      <c r="H62" s="188">
        <v>10906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335</v>
      </c>
      <c r="H63" s="188">
        <v>378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3510</v>
      </c>
      <c r="H64" s="188">
        <v>4102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42</v>
      </c>
      <c r="D65" s="567">
        <f>SUM(D59:D64)</f>
        <v>14</v>
      </c>
      <c r="E65" s="84" t="s">
        <v>201</v>
      </c>
      <c r="F65" s="87" t="s">
        <v>202</v>
      </c>
      <c r="G65" s="188">
        <v>103</v>
      </c>
      <c r="H65" s="188">
        <v>74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880</v>
      </c>
      <c r="H66" s="188">
        <v>615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1262</v>
      </c>
      <c r="H67" s="188">
        <v>908</v>
      </c>
    </row>
    <row r="68" spans="1:8" ht="15.75">
      <c r="A68" s="84" t="s">
        <v>206</v>
      </c>
      <c r="B68" s="86" t="s">
        <v>207</v>
      </c>
      <c r="C68" s="188">
        <v>287</v>
      </c>
      <c r="D68" s="188">
        <v>9073</v>
      </c>
      <c r="E68" s="84" t="s">
        <v>212</v>
      </c>
      <c r="F68" s="87" t="s">
        <v>213</v>
      </c>
      <c r="G68" s="188">
        <v>795</v>
      </c>
      <c r="H68" s="188">
        <v>603</v>
      </c>
    </row>
    <row r="69" spans="1:8" ht="15.75">
      <c r="A69" s="84" t="s">
        <v>210</v>
      </c>
      <c r="B69" s="86" t="s">
        <v>211</v>
      </c>
      <c r="C69" s="188">
        <v>2881</v>
      </c>
      <c r="D69" s="188">
        <v>2033</v>
      </c>
      <c r="E69" s="192" t="s">
        <v>79</v>
      </c>
      <c r="F69" s="87" t="s">
        <v>216</v>
      </c>
      <c r="G69" s="188">
        <f>366+220+4+137</f>
        <v>727</v>
      </c>
      <c r="H69" s="188">
        <f>254+243</f>
        <v>497</v>
      </c>
    </row>
    <row r="70" spans="1:8" ht="15.75">
      <c r="A70" s="84" t="s">
        <v>214</v>
      </c>
      <c r="B70" s="86" t="s">
        <v>215</v>
      </c>
      <c r="C70" s="188">
        <v>175</v>
      </c>
      <c r="D70" s="188">
        <v>189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176</v>
      </c>
      <c r="D71" s="188">
        <v>131</v>
      </c>
      <c r="E71" s="461" t="s">
        <v>47</v>
      </c>
      <c r="F71" s="89" t="s">
        <v>223</v>
      </c>
      <c r="G71" s="566">
        <f>G59+G60+G61+G69+G70</f>
        <v>23777</v>
      </c>
      <c r="H71" s="567">
        <f>H59+H60+H61+H69+H70</f>
        <v>19206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4+4</f>
        <v>8</v>
      </c>
      <c r="D73" s="188">
        <v>39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11306</v>
      </c>
      <c r="D75" s="188">
        <v>52</v>
      </c>
      <c r="E75" s="472" t="s">
        <v>160</v>
      </c>
      <c r="F75" s="89" t="s">
        <v>233</v>
      </c>
      <c r="G75" s="465">
        <v>512</v>
      </c>
      <c r="H75" s="466">
        <v>243</v>
      </c>
    </row>
    <row r="76" spans="1:8" ht="15.75">
      <c r="A76" s="469" t="s">
        <v>77</v>
      </c>
      <c r="B76" s="90" t="s">
        <v>232</v>
      </c>
      <c r="C76" s="566">
        <f>SUM(C68:C75)</f>
        <v>14861</v>
      </c>
      <c r="D76" s="567">
        <f>SUM(D68:D75)</f>
        <v>11545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137</v>
      </c>
      <c r="H77" s="466">
        <v>55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24426</v>
      </c>
      <c r="H79" s="569">
        <f>H71+H73+H75+H77</f>
        <v>19504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200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7203</v>
      </c>
      <c r="D85" s="567">
        <f>D84+D83+D79</f>
        <v>7003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230</v>
      </c>
      <c r="D88" s="188">
        <v>253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314</v>
      </c>
      <c r="D89" s="188">
        <v>228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544</v>
      </c>
      <c r="D92" s="567">
        <f>SUM(D88:D91)</f>
        <v>481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697</v>
      </c>
      <c r="D93" s="465">
        <v>770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23347</v>
      </c>
      <c r="D94" s="571">
        <f>D65+D76+D85+D92+D93</f>
        <v>19813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47069</v>
      </c>
      <c r="D95" s="573">
        <f>D94+D56</f>
        <v>39532</v>
      </c>
      <c r="E95" s="220" t="s">
        <v>916</v>
      </c>
      <c r="F95" s="476" t="s">
        <v>268</v>
      </c>
      <c r="G95" s="572">
        <f>G37+G40+G56+G79</f>
        <v>47069</v>
      </c>
      <c r="H95" s="573">
        <f>H37+H40+H56+H79</f>
        <v>39532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43066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1">
      <selection activeCell="G20" sqref="G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810</v>
      </c>
      <c r="D12" s="308">
        <v>80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7143</v>
      </c>
      <c r="D13" s="308">
        <v>3243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626</v>
      </c>
      <c r="D14" s="308">
        <v>427</v>
      </c>
      <c r="E14" s="236" t="s">
        <v>285</v>
      </c>
      <c r="F14" s="231" t="s">
        <v>286</v>
      </c>
      <c r="G14" s="307">
        <v>9773</v>
      </c>
      <c r="H14" s="308">
        <v>2941</v>
      </c>
    </row>
    <row r="15" spans="1:8" ht="15.75">
      <c r="A15" s="185" t="s">
        <v>287</v>
      </c>
      <c r="B15" s="181" t="s">
        <v>288</v>
      </c>
      <c r="C15" s="307">
        <v>4981</v>
      </c>
      <c r="D15" s="308">
        <v>2135</v>
      </c>
      <c r="E15" s="236" t="s">
        <v>79</v>
      </c>
      <c r="F15" s="231" t="s">
        <v>289</v>
      </c>
      <c r="G15" s="307">
        <v>13</v>
      </c>
      <c r="H15" s="308">
        <v>3</v>
      </c>
    </row>
    <row r="16" spans="1:8" ht="15.75">
      <c r="A16" s="185" t="s">
        <v>290</v>
      </c>
      <c r="B16" s="181" t="s">
        <v>291</v>
      </c>
      <c r="C16" s="307">
        <v>852</v>
      </c>
      <c r="D16" s="308">
        <v>336</v>
      </c>
      <c r="E16" s="227" t="s">
        <v>52</v>
      </c>
      <c r="F16" s="255" t="s">
        <v>292</v>
      </c>
      <c r="G16" s="597">
        <f>SUM(G12:G15)</f>
        <v>9786</v>
      </c>
      <c r="H16" s="598">
        <f>SUM(H12:H15)</f>
        <v>2944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14</v>
      </c>
      <c r="H18" s="609">
        <v>30</v>
      </c>
    </row>
    <row r="19" spans="1:8" ht="15.75">
      <c r="A19" s="185" t="s">
        <v>299</v>
      </c>
      <c r="B19" s="181" t="s">
        <v>300</v>
      </c>
      <c r="C19" s="307">
        <v>150</v>
      </c>
      <c r="D19" s="308">
        <v>53</v>
      </c>
      <c r="E19" s="185" t="s">
        <v>301</v>
      </c>
      <c r="F19" s="228" t="s">
        <v>302</v>
      </c>
      <c r="G19" s="307">
        <v>12</v>
      </c>
      <c r="H19" s="308">
        <v>26</v>
      </c>
    </row>
    <row r="20" spans="1:8" ht="15.75">
      <c r="A20" s="226" t="s">
        <v>303</v>
      </c>
      <c r="B20" s="181" t="s">
        <v>304</v>
      </c>
      <c r="C20" s="307">
        <v>22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14562</v>
      </c>
      <c r="D22" s="598">
        <f>SUM(D12:D18)+D19</f>
        <v>6274</v>
      </c>
      <c r="E22" s="185" t="s">
        <v>309</v>
      </c>
      <c r="F22" s="228" t="s">
        <v>310</v>
      </c>
      <c r="G22" s="307">
        <v>16</v>
      </c>
      <c r="H22" s="308">
        <v>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4277</v>
      </c>
      <c r="H24" s="308"/>
    </row>
    <row r="25" spans="1:8" ht="31.5">
      <c r="A25" s="185" t="s">
        <v>316</v>
      </c>
      <c r="B25" s="228" t="s">
        <v>317</v>
      </c>
      <c r="C25" s="307">
        <v>443</v>
      </c>
      <c r="D25" s="308">
        <v>186</v>
      </c>
      <c r="E25" s="185" t="s">
        <v>318</v>
      </c>
      <c r="F25" s="228" t="s">
        <v>319</v>
      </c>
      <c r="G25" s="307">
        <v>53</v>
      </c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10</v>
      </c>
      <c r="D27" s="308">
        <v>20</v>
      </c>
      <c r="E27" s="227" t="s">
        <v>104</v>
      </c>
      <c r="F27" s="229" t="s">
        <v>326</v>
      </c>
      <c r="G27" s="597">
        <f>SUM(G22:G26)</f>
        <v>4346</v>
      </c>
      <c r="H27" s="598">
        <f>SUM(H22:H26)</f>
        <v>5</v>
      </c>
    </row>
    <row r="28" spans="1:8" ht="15.75">
      <c r="A28" s="185" t="s">
        <v>79</v>
      </c>
      <c r="B28" s="228" t="s">
        <v>327</v>
      </c>
      <c r="C28" s="307">
        <v>17</v>
      </c>
      <c r="D28" s="308">
        <v>10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470</v>
      </c>
      <c r="D29" s="598">
        <f>SUM(D25:D28)</f>
        <v>216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15032</v>
      </c>
      <c r="D31" s="604">
        <f>D29+D22</f>
        <v>6490</v>
      </c>
      <c r="E31" s="242" t="s">
        <v>800</v>
      </c>
      <c r="F31" s="257" t="s">
        <v>331</v>
      </c>
      <c r="G31" s="244">
        <f>G16+G18+G27</f>
        <v>14146</v>
      </c>
      <c r="H31" s="245">
        <f>H16+H18+H27</f>
        <v>2979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886</v>
      </c>
      <c r="H33" s="598">
        <f>IF((D31-H31)&gt;0,D31-H31,0)</f>
        <v>3511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15032</v>
      </c>
      <c r="D36" s="606">
        <f>D31-D34+D35</f>
        <v>6490</v>
      </c>
      <c r="E36" s="253" t="s">
        <v>346</v>
      </c>
      <c r="F36" s="247" t="s">
        <v>347</v>
      </c>
      <c r="G36" s="258">
        <f>G35-G34+G31</f>
        <v>14146</v>
      </c>
      <c r="H36" s="259">
        <f>H35-H34+H31</f>
        <v>2979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886</v>
      </c>
      <c r="H37" s="245">
        <f>IF((D36-H36)&gt;0,D36-H36,0)</f>
        <v>3511</v>
      </c>
    </row>
    <row r="38" spans="1:8" ht="15.75">
      <c r="A38" s="225" t="s">
        <v>352</v>
      </c>
      <c r="B38" s="229" t="s">
        <v>353</v>
      </c>
      <c r="C38" s="597">
        <f>C39+C40+C41</f>
        <v>428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428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1314</v>
      </c>
      <c r="H42" s="235">
        <f>IF(H37&gt;0,IF(D38+H37&lt;0,0,D38+H37),IF(D37-D38&lt;0,D38-D37,0))</f>
        <v>3511</v>
      </c>
    </row>
    <row r="43" spans="1:8" ht="15.75">
      <c r="A43" s="224" t="s">
        <v>364</v>
      </c>
      <c r="B43" s="177" t="s">
        <v>365</v>
      </c>
      <c r="C43" s="307"/>
      <c r="D43" s="308">
        <v>4</v>
      </c>
      <c r="E43" s="224" t="s">
        <v>364</v>
      </c>
      <c r="F43" s="186" t="s">
        <v>366</v>
      </c>
      <c r="G43" s="554">
        <v>1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1313</v>
      </c>
      <c r="H44" s="259">
        <f>IF(D42=0,IF(H42-H43&gt;0,H42-H43+D43,0),IF(D42-D43&lt;0,D43-D42+H43,0))</f>
        <v>3515</v>
      </c>
    </row>
    <row r="45" spans="1:8" ht="16.5" thickBot="1">
      <c r="A45" s="261" t="s">
        <v>371</v>
      </c>
      <c r="B45" s="262" t="s">
        <v>372</v>
      </c>
      <c r="C45" s="599">
        <f>C36+C38+C42</f>
        <v>15460</v>
      </c>
      <c r="D45" s="600">
        <f>D36+D38+D42</f>
        <v>6490</v>
      </c>
      <c r="E45" s="261" t="s">
        <v>373</v>
      </c>
      <c r="F45" s="263" t="s">
        <v>374</v>
      </c>
      <c r="G45" s="599">
        <f>G42+G36</f>
        <v>15460</v>
      </c>
      <c r="H45" s="600">
        <f>H42+H36</f>
        <v>6490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43066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9847</v>
      </c>
      <c r="D11" s="187">
        <v>3677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-8689</v>
      </c>
      <c r="D12" s="187">
        <v>-3265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-5311</v>
      </c>
      <c r="D14" s="187">
        <v>-2184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-950</v>
      </c>
      <c r="D15" s="187">
        <v>-865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-35</v>
      </c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</v>
      </c>
      <c r="D20" s="187">
        <v>-15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-5149</v>
      </c>
      <c r="D21" s="628">
        <f>SUM(D11:D20)</f>
        <v>-2654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-500</v>
      </c>
      <c r="D23" s="187">
        <v>-450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-945</v>
      </c>
      <c r="D25" s="187">
        <v>-6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-940+107</f>
        <v>-833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8859</v>
      </c>
      <c r="D29" s="187">
        <v>300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-7669</v>
      </c>
      <c r="D32" s="187">
        <v>271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-1084</v>
      </c>
      <c r="D33" s="628">
        <f>SUM(D23:D32)</f>
        <v>118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7165</v>
      </c>
      <c r="D37" s="187">
        <v>2129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-590</v>
      </c>
      <c r="D38" s="187">
        <v>-41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-167</v>
      </c>
      <c r="D39" s="187">
        <v>-219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-112</v>
      </c>
      <c r="D40" s="187">
        <v>-8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6296</v>
      </c>
      <c r="D43" s="630">
        <f>SUM(D35:D42)</f>
        <v>1861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63</v>
      </c>
      <c r="D44" s="298">
        <f>D43+D33+D21</f>
        <v>-675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481</v>
      </c>
      <c r="D45" s="300">
        <v>980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544</v>
      </c>
      <c r="D46" s="302">
        <f>D45+D44</f>
        <v>305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544</v>
      </c>
      <c r="D47" s="289">
        <v>305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43066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3188</v>
      </c>
      <c r="D13" s="553">
        <f>'1-Баланс'!H20</f>
        <v>5790</v>
      </c>
      <c r="E13" s="553">
        <f>'1-Баланс'!H21</f>
        <v>8638</v>
      </c>
      <c r="F13" s="553">
        <f>'1-Баланс'!H23</f>
        <v>144</v>
      </c>
      <c r="G13" s="553">
        <f>'1-Баланс'!H24</f>
        <v>0</v>
      </c>
      <c r="H13" s="554">
        <v>1135</v>
      </c>
      <c r="I13" s="553">
        <f>'1-Баланс'!H29+'1-Баланс'!H32</f>
        <v>1238</v>
      </c>
      <c r="J13" s="553">
        <f>'1-Баланс'!H30+'1-Баланс'!H33</f>
        <v>-6151</v>
      </c>
      <c r="K13" s="554"/>
      <c r="L13" s="553">
        <f>SUM(C13:K13)</f>
        <v>13982</v>
      </c>
      <c r="M13" s="555">
        <f>'1-Баланс'!H40</f>
        <v>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3188</v>
      </c>
      <c r="D17" s="622">
        <f aca="true" t="shared" si="2" ref="D17:M17">D13+D14</f>
        <v>5790</v>
      </c>
      <c r="E17" s="622">
        <f t="shared" si="2"/>
        <v>8638</v>
      </c>
      <c r="F17" s="622">
        <f t="shared" si="2"/>
        <v>144</v>
      </c>
      <c r="G17" s="622">
        <f t="shared" si="2"/>
        <v>0</v>
      </c>
      <c r="H17" s="622">
        <f t="shared" si="2"/>
        <v>1135</v>
      </c>
      <c r="I17" s="622">
        <f t="shared" si="2"/>
        <v>1238</v>
      </c>
      <c r="J17" s="622">
        <f t="shared" si="2"/>
        <v>-6151</v>
      </c>
      <c r="K17" s="622">
        <f t="shared" si="2"/>
        <v>0</v>
      </c>
      <c r="L17" s="553">
        <f t="shared" si="1"/>
        <v>13982</v>
      </c>
      <c r="M17" s="623">
        <f t="shared" si="2"/>
        <v>44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-1313</v>
      </c>
      <c r="K18" s="554"/>
      <c r="L18" s="553">
        <f t="shared" si="1"/>
        <v>-1313</v>
      </c>
      <c r="M18" s="607">
        <v>-1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468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8638</v>
      </c>
      <c r="F31" s="622">
        <f t="shared" si="6"/>
        <v>215</v>
      </c>
      <c r="G31" s="622">
        <f t="shared" si="6"/>
        <v>0</v>
      </c>
      <c r="H31" s="622">
        <f t="shared" si="6"/>
        <v>1135</v>
      </c>
      <c r="I31" s="622">
        <f t="shared" si="6"/>
        <v>1167</v>
      </c>
      <c r="J31" s="622">
        <f t="shared" si="6"/>
        <v>-7464</v>
      </c>
      <c r="K31" s="622">
        <f t="shared" si="6"/>
        <v>0</v>
      </c>
      <c r="L31" s="553">
        <f t="shared" si="1"/>
        <v>12669</v>
      </c>
      <c r="M31" s="623">
        <f t="shared" si="6"/>
        <v>511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8638</v>
      </c>
      <c r="F34" s="556">
        <f t="shared" si="7"/>
        <v>215</v>
      </c>
      <c r="G34" s="556">
        <f t="shared" si="7"/>
        <v>0</v>
      </c>
      <c r="H34" s="556">
        <f t="shared" si="7"/>
        <v>1135</v>
      </c>
      <c r="I34" s="556">
        <f t="shared" si="7"/>
        <v>1167</v>
      </c>
      <c r="J34" s="556">
        <f t="shared" si="7"/>
        <v>-7464</v>
      </c>
      <c r="K34" s="556">
        <f t="shared" si="7"/>
        <v>0</v>
      </c>
      <c r="L34" s="620">
        <f t="shared" si="1"/>
        <v>12669</v>
      </c>
      <c r="M34" s="557">
        <f>M31+M32+M33</f>
        <v>511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43066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selection activeCell="A46" sqref="A4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>
        <v>94</v>
      </c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3444</v>
      </c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/>
      <c r="L12" s="319">
        <v>11</v>
      </c>
      <c r="M12" s="319"/>
      <c r="N12" s="320">
        <f aca="true" t="shared" si="4" ref="N12:N41">K12+L12-M12</f>
        <v>11</v>
      </c>
      <c r="O12" s="319"/>
      <c r="P12" s="319"/>
      <c r="Q12" s="320">
        <f t="shared" si="0"/>
        <v>11</v>
      </c>
      <c r="R12" s="331">
        <f t="shared" si="1"/>
        <v>3433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2461</v>
      </c>
      <c r="E13" s="319">
        <v>93</v>
      </c>
      <c r="F13" s="319"/>
      <c r="G13" s="320">
        <f t="shared" si="2"/>
        <v>2554</v>
      </c>
      <c r="H13" s="319"/>
      <c r="I13" s="319"/>
      <c r="J13" s="320">
        <f t="shared" si="3"/>
        <v>2554</v>
      </c>
      <c r="K13" s="319">
        <v>661</v>
      </c>
      <c r="L13" s="319">
        <f>364+14</f>
        <v>378</v>
      </c>
      <c r="M13" s="319"/>
      <c r="N13" s="320">
        <f t="shared" si="4"/>
        <v>1039</v>
      </c>
      <c r="O13" s="319"/>
      <c r="P13" s="319"/>
      <c r="Q13" s="320">
        <f t="shared" si="0"/>
        <v>1039</v>
      </c>
      <c r="R13" s="331">
        <f t="shared" si="1"/>
        <v>1515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411</v>
      </c>
      <c r="E14" s="319">
        <v>168</v>
      </c>
      <c r="F14" s="319"/>
      <c r="G14" s="320">
        <f t="shared" si="2"/>
        <v>579</v>
      </c>
      <c r="H14" s="319"/>
      <c r="I14" s="319"/>
      <c r="J14" s="320">
        <f t="shared" si="3"/>
        <v>579</v>
      </c>
      <c r="K14" s="319">
        <v>52</v>
      </c>
      <c r="L14" s="319">
        <v>126</v>
      </c>
      <c r="M14" s="319"/>
      <c r="N14" s="320">
        <f t="shared" si="4"/>
        <v>178</v>
      </c>
      <c r="O14" s="319"/>
      <c r="P14" s="319"/>
      <c r="Q14" s="320">
        <f t="shared" si="0"/>
        <v>178</v>
      </c>
      <c r="R14" s="331">
        <f t="shared" si="1"/>
        <v>401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>
        <v>100</v>
      </c>
      <c r="F15" s="319">
        <v>12</v>
      </c>
      <c r="G15" s="320">
        <f t="shared" si="2"/>
        <v>136</v>
      </c>
      <c r="H15" s="319"/>
      <c r="I15" s="319"/>
      <c r="J15" s="320">
        <f t="shared" si="3"/>
        <v>136</v>
      </c>
      <c r="K15" s="319">
        <v>48</v>
      </c>
      <c r="L15" s="319">
        <v>11</v>
      </c>
      <c r="M15" s="319">
        <v>12</v>
      </c>
      <c r="N15" s="320">
        <f t="shared" si="4"/>
        <v>47</v>
      </c>
      <c r="O15" s="319"/>
      <c r="P15" s="319"/>
      <c r="Q15" s="320">
        <f t="shared" si="0"/>
        <v>47</v>
      </c>
      <c r="R15" s="331">
        <f t="shared" si="1"/>
        <v>89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13</v>
      </c>
      <c r="F17" s="319"/>
      <c r="G17" s="320">
        <f t="shared" si="2"/>
        <v>13</v>
      </c>
      <c r="H17" s="319"/>
      <c r="I17" s="319"/>
      <c r="J17" s="320">
        <f t="shared" si="3"/>
        <v>13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293</v>
      </c>
      <c r="E18" s="319">
        <v>25</v>
      </c>
      <c r="F18" s="319"/>
      <c r="G18" s="320">
        <f t="shared" si="2"/>
        <v>318</v>
      </c>
      <c r="H18" s="319"/>
      <c r="I18" s="319"/>
      <c r="J18" s="320">
        <f t="shared" si="3"/>
        <v>318</v>
      </c>
      <c r="K18" s="319">
        <v>200</v>
      </c>
      <c r="L18" s="319">
        <f>68-14</f>
        <v>54</v>
      </c>
      <c r="M18" s="319"/>
      <c r="N18" s="320">
        <f t="shared" si="4"/>
        <v>254</v>
      </c>
      <c r="O18" s="319"/>
      <c r="P18" s="319"/>
      <c r="Q18" s="320">
        <f t="shared" si="0"/>
        <v>254</v>
      </c>
      <c r="R18" s="331">
        <f t="shared" si="1"/>
        <v>64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3213</v>
      </c>
      <c r="E19" s="321">
        <f>SUM(E11:E18)</f>
        <v>3937</v>
      </c>
      <c r="F19" s="321">
        <f>SUM(F11:F18)</f>
        <v>12</v>
      </c>
      <c r="G19" s="320">
        <f t="shared" si="2"/>
        <v>7138</v>
      </c>
      <c r="H19" s="321">
        <f>SUM(H11:H18)</f>
        <v>0</v>
      </c>
      <c r="I19" s="321">
        <f>SUM(I11:I18)</f>
        <v>0</v>
      </c>
      <c r="J19" s="320">
        <f t="shared" si="3"/>
        <v>7138</v>
      </c>
      <c r="K19" s="321">
        <f>SUM(K11:K18)</f>
        <v>961</v>
      </c>
      <c r="L19" s="321">
        <f>SUM(L11:L18)</f>
        <v>580</v>
      </c>
      <c r="M19" s="321">
        <f>SUM(M11:M18)</f>
        <v>12</v>
      </c>
      <c r="N19" s="320">
        <f t="shared" si="4"/>
        <v>1529</v>
      </c>
      <c r="O19" s="321">
        <f>SUM(O11:O18)</f>
        <v>0</v>
      </c>
      <c r="P19" s="321">
        <f>SUM(P11:P18)</f>
        <v>0</v>
      </c>
      <c r="Q19" s="320">
        <f t="shared" si="0"/>
        <v>1529</v>
      </c>
      <c r="R19" s="331">
        <f t="shared" si="1"/>
        <v>5609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12193</v>
      </c>
      <c r="E23" s="319">
        <v>579</v>
      </c>
      <c r="F23" s="319"/>
      <c r="G23" s="320">
        <f t="shared" si="2"/>
        <v>12772</v>
      </c>
      <c r="H23" s="319"/>
      <c r="I23" s="319"/>
      <c r="J23" s="320">
        <f t="shared" si="3"/>
        <v>12772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12772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808</v>
      </c>
      <c r="E24" s="319">
        <v>8</v>
      </c>
      <c r="F24" s="319"/>
      <c r="G24" s="320">
        <f t="shared" si="2"/>
        <v>816</v>
      </c>
      <c r="H24" s="319"/>
      <c r="I24" s="319"/>
      <c r="J24" s="320">
        <f t="shared" si="3"/>
        <v>816</v>
      </c>
      <c r="K24" s="319">
        <v>692</v>
      </c>
      <c r="L24" s="319">
        <v>46</v>
      </c>
      <c r="M24" s="319"/>
      <c r="N24" s="320">
        <f t="shared" si="4"/>
        <v>738</v>
      </c>
      <c r="O24" s="319"/>
      <c r="P24" s="319"/>
      <c r="Q24" s="320">
        <f t="shared" si="0"/>
        <v>738</v>
      </c>
      <c r="R24" s="331">
        <f t="shared" si="1"/>
        <v>78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4031</v>
      </c>
      <c r="E26" s="319">
        <v>171</v>
      </c>
      <c r="F26" s="319">
        <v>66</v>
      </c>
      <c r="G26" s="320">
        <f t="shared" si="2"/>
        <v>4136</v>
      </c>
      <c r="H26" s="319"/>
      <c r="I26" s="319"/>
      <c r="J26" s="320">
        <f t="shared" si="3"/>
        <v>4136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4136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17032</v>
      </c>
      <c r="E27" s="323">
        <f aca="true" t="shared" si="5" ref="E27:P27">SUM(E23:E26)</f>
        <v>758</v>
      </c>
      <c r="F27" s="323">
        <f t="shared" si="5"/>
        <v>66</v>
      </c>
      <c r="G27" s="324">
        <f t="shared" si="2"/>
        <v>17724</v>
      </c>
      <c r="H27" s="323">
        <f t="shared" si="5"/>
        <v>0</v>
      </c>
      <c r="I27" s="323">
        <f t="shared" si="5"/>
        <v>0</v>
      </c>
      <c r="J27" s="324">
        <f t="shared" si="3"/>
        <v>17724</v>
      </c>
      <c r="K27" s="323">
        <f t="shared" si="5"/>
        <v>692</v>
      </c>
      <c r="L27" s="323">
        <f t="shared" si="5"/>
        <v>46</v>
      </c>
      <c r="M27" s="323">
        <f t="shared" si="5"/>
        <v>0</v>
      </c>
      <c r="N27" s="324">
        <f t="shared" si="4"/>
        <v>738</v>
      </c>
      <c r="O27" s="323">
        <f t="shared" si="5"/>
        <v>0</v>
      </c>
      <c r="P27" s="323">
        <f t="shared" si="5"/>
        <v>0</v>
      </c>
      <c r="Q27" s="324">
        <f t="shared" si="0"/>
        <v>738</v>
      </c>
      <c r="R27" s="334">
        <f t="shared" si="1"/>
        <v>16986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>
        <v>200</v>
      </c>
      <c r="F39" s="319"/>
      <c r="G39" s="320">
        <f t="shared" si="2"/>
        <v>200</v>
      </c>
      <c r="H39" s="319"/>
      <c r="I39" s="319"/>
      <c r="J39" s="320">
        <f t="shared" si="3"/>
        <v>200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200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200</v>
      </c>
      <c r="F40" s="321">
        <f t="shared" si="10"/>
        <v>0</v>
      </c>
      <c r="G40" s="320">
        <f t="shared" si="2"/>
        <v>204</v>
      </c>
      <c r="H40" s="321">
        <f t="shared" si="10"/>
        <v>0</v>
      </c>
      <c r="I40" s="321">
        <f t="shared" si="10"/>
        <v>0</v>
      </c>
      <c r="J40" s="320">
        <f t="shared" si="3"/>
        <v>204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204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21299</v>
      </c>
      <c r="E42" s="340">
        <f>E19+E20+E21+E27+E40+E41</f>
        <v>4895</v>
      </c>
      <c r="F42" s="340">
        <f aca="true" t="shared" si="11" ref="F42:R42">F19+F20+F21+F27+F40+F41</f>
        <v>78</v>
      </c>
      <c r="G42" s="340">
        <f t="shared" si="11"/>
        <v>26116</v>
      </c>
      <c r="H42" s="340">
        <f t="shared" si="11"/>
        <v>0</v>
      </c>
      <c r="I42" s="340">
        <f t="shared" si="11"/>
        <v>0</v>
      </c>
      <c r="J42" s="340">
        <f t="shared" si="11"/>
        <v>26116</v>
      </c>
      <c r="K42" s="340">
        <f t="shared" si="11"/>
        <v>1653</v>
      </c>
      <c r="L42" s="340">
        <f t="shared" si="11"/>
        <v>626</v>
      </c>
      <c r="M42" s="340">
        <f t="shared" si="11"/>
        <v>12</v>
      </c>
      <c r="N42" s="340">
        <f t="shared" si="11"/>
        <v>2267</v>
      </c>
      <c r="O42" s="340">
        <f t="shared" si="11"/>
        <v>0</v>
      </c>
      <c r="P42" s="340">
        <f t="shared" si="11"/>
        <v>0</v>
      </c>
      <c r="Q42" s="340">
        <f t="shared" si="11"/>
        <v>2267</v>
      </c>
      <c r="R42" s="341">
        <f t="shared" si="11"/>
        <v>23849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43066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A106" sqref="A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73</v>
      </c>
      <c r="D23" s="434"/>
      <c r="E23" s="433">
        <f t="shared" si="0"/>
        <v>73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287</v>
      </c>
      <c r="D26" s="353">
        <f>SUM(D27:D29)</f>
        <v>287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126</v>
      </c>
      <c r="D27" s="359">
        <v>126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111</v>
      </c>
      <c r="D28" s="359">
        <v>111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</v>
      </c>
      <c r="D29" s="359">
        <v>50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2881</v>
      </c>
      <c r="D30" s="359">
        <v>2881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175</v>
      </c>
      <c r="D31" s="359">
        <v>175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176</v>
      </c>
      <c r="D32" s="359">
        <v>176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</v>
      </c>
      <c r="D35" s="353">
        <f>SUM(D36:D39)</f>
        <v>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</v>
      </c>
      <c r="D37" s="359"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11306</v>
      </c>
      <c r="D40" s="353">
        <f>SUM(D41:D44)</f>
        <v>11306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11306</v>
      </c>
      <c r="D44" s="359">
        <v>11306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14861</v>
      </c>
      <c r="D45" s="429">
        <f>D26+D30+D31+D33+D32+D34+D35+D40</f>
        <v>14861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14934</v>
      </c>
      <c r="D46" s="435">
        <f>D45+D23+D21+D11</f>
        <v>14861</v>
      </c>
      <c r="E46" s="436">
        <f>E45+E23+E21+E11</f>
        <v>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8408</v>
      </c>
      <c r="D54" s="129">
        <f>SUM(D55:D57)</f>
        <v>0</v>
      </c>
      <c r="E54" s="127">
        <f>C54-D54</f>
        <v>8408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8408</v>
      </c>
      <c r="D55" s="188"/>
      <c r="E55" s="127">
        <f>C55-D55</f>
        <v>8408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943</v>
      </c>
      <c r="D66" s="188">
        <v>322</v>
      </c>
      <c r="E66" s="127">
        <f t="shared" si="1"/>
        <v>621</v>
      </c>
      <c r="F66" s="187"/>
    </row>
    <row r="67" spans="1:6" ht="15.75">
      <c r="A67" s="361" t="s">
        <v>684</v>
      </c>
      <c r="B67" s="126" t="s">
        <v>685</v>
      </c>
      <c r="C67" s="188">
        <v>943</v>
      </c>
      <c r="D67" s="188">
        <v>322</v>
      </c>
      <c r="E67" s="127">
        <f t="shared" si="1"/>
        <v>621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9351</v>
      </c>
      <c r="D68" s="426">
        <f>D54+D58+D63+D64+D65+D66</f>
        <v>322</v>
      </c>
      <c r="E68" s="427">
        <f t="shared" si="1"/>
        <v>9029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434</v>
      </c>
      <c r="D70" s="188"/>
      <c r="E70" s="127">
        <f t="shared" si="1"/>
        <v>434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14911</v>
      </c>
      <c r="D73" s="128">
        <f>SUM(D74:D76)</f>
        <v>14911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98+307</f>
        <v>405</v>
      </c>
      <c r="D74" s="188">
        <f>98+307</f>
        <v>405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7498+7003+5</f>
        <v>14506</v>
      </c>
      <c r="D76" s="188">
        <f>7498+7003+5</f>
        <v>14506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932</v>
      </c>
      <c r="D77" s="129">
        <f>D78+D80</f>
        <v>932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932</v>
      </c>
      <c r="D78" s="188">
        <v>932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6885</v>
      </c>
      <c r="D87" s="125">
        <f>SUM(D88:D92)+D96</f>
        <v>6885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335</v>
      </c>
      <c r="D88" s="188">
        <v>335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3510</v>
      </c>
      <c r="D89" s="188">
        <v>3510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103</v>
      </c>
      <c r="D90" s="188">
        <v>103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880</v>
      </c>
      <c r="D91" s="188">
        <v>880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795</v>
      </c>
      <c r="D92" s="129">
        <f>SUM(D93:D95)</f>
        <v>795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425</v>
      </c>
      <c r="D94" s="188">
        <v>425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370</v>
      </c>
      <c r="D95" s="188">
        <v>370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1262</v>
      </c>
      <c r="D96" s="188">
        <v>1262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727</v>
      </c>
      <c r="D97" s="188">
        <v>727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23455</v>
      </c>
      <c r="D98" s="424">
        <f>D87+D82+D77+D73+D97</f>
        <v>23455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33240</v>
      </c>
      <c r="D99" s="418">
        <f>D98+D70+D68</f>
        <v>23777</v>
      </c>
      <c r="E99" s="418">
        <f>E98+E70+E68</f>
        <v>9463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43066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43066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30.09.2017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47069</v>
      </c>
      <c r="D6" s="644">
        <f aca="true" t="shared" si="0" ref="D6:D15">C6-E6</f>
        <v>0</v>
      </c>
      <c r="E6" s="643">
        <f>'1-Баланс'!G95</f>
        <v>47069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12669</v>
      </c>
      <c r="D7" s="644">
        <f t="shared" si="0"/>
        <v>9481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-1313</v>
      </c>
      <c r="D8" s="644">
        <f t="shared" si="0"/>
        <v>0</v>
      </c>
      <c r="E8" s="643">
        <f>ABS('2-Отчет за доходите'!C44)-ABS('2-Отчет за доходите'!G44)</f>
        <v>-1313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481</v>
      </c>
      <c r="D9" s="644">
        <f t="shared" si="0"/>
        <v>0</v>
      </c>
      <c r="E9" s="643">
        <f>'3-Отчет за паричния поток'!C45</f>
        <v>481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544</v>
      </c>
      <c r="D10" s="644">
        <f t="shared" si="0"/>
        <v>0</v>
      </c>
      <c r="E10" s="643">
        <f>'3-Отчет за паричния поток'!C46</f>
        <v>544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12669</v>
      </c>
      <c r="D11" s="644">
        <f t="shared" si="0"/>
        <v>0</v>
      </c>
      <c r="E11" s="643">
        <f>'4-Отчет за собствения капитал'!L34</f>
        <v>12669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2017-11-29T18:43:28Z</cp:lastPrinted>
  <dcterms:created xsi:type="dcterms:W3CDTF">2006-09-16T00:00:00Z</dcterms:created>
  <dcterms:modified xsi:type="dcterms:W3CDTF">2017-11-29T18:43:35Z</dcterms:modified>
  <cp:category/>
  <cp:version/>
  <cp:contentType/>
  <cp:contentStatus/>
</cp:coreProperties>
</file>