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<sst xmlns="http://schemas.openxmlformats.org/spreadsheetml/2006/main" count="1870" uniqueCount="666">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</sst>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4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8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8" fontId="15" fillId="2" borderId="6" xfId="25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45199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45257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45199</v>
      </c>
    </row>
    <row r="11" spans="1:2" ht="12.75">
      <c r="A11" s="12" t="s">
        <v>8</v>
      </c>
      <c r="B11" s="13">
        <v>45257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Roman,Regular"&amp;12Приложение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7">
      <selection activeCell="G33" sqref="G33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30.09.2023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423</v>
      </c>
      <c r="D12" s="72">
        <v>423</v>
      </c>
      <c r="E12" s="69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685</v>
      </c>
      <c r="D13" s="72">
        <v>707</v>
      </c>
      <c r="E13" s="69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69" t="s">
        <v>61</v>
      </c>
      <c r="B14" s="70" t="s">
        <v>62</v>
      </c>
      <c r="C14" s="71">
        <v>12</v>
      </c>
      <c r="D14" s="72">
        <v>37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6" t="s">
        <v>67</v>
      </c>
      <c r="F15" s="73" t="s">
        <v>68</v>
      </c>
      <c r="G15" s="77"/>
      <c r="H15" s="78"/>
    </row>
    <row r="16" spans="1:8" ht="12.75">
      <c r="A16" s="69" t="s">
        <v>69</v>
      </c>
      <c r="B16" s="70" t="s">
        <v>70</v>
      </c>
      <c r="C16" s="71"/>
      <c r="D16" s="72"/>
      <c r="E16" s="76" t="s">
        <v>71</v>
      </c>
      <c r="F16" s="73" t="s">
        <v>72</v>
      </c>
      <c r="G16" s="77"/>
      <c r="H16" s="78"/>
    </row>
    <row r="17" spans="1:8" ht="12.75">
      <c r="A17" s="69" t="s">
        <v>73</v>
      </c>
      <c r="B17" s="79" t="s">
        <v>74</v>
      </c>
      <c r="C17" s="71">
        <v>2</v>
      </c>
      <c r="D17" s="72">
        <v>1</v>
      </c>
      <c r="E17" s="76" t="s">
        <v>75</v>
      </c>
      <c r="F17" s="73" t="s">
        <v>76</v>
      </c>
      <c r="G17" s="77"/>
      <c r="H17" s="78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80" t="s">
        <v>79</v>
      </c>
      <c r="F18" s="81" t="s">
        <v>80</v>
      </c>
      <c r="G18" s="82">
        <f>G12+G15+G16+G17</f>
        <v>5000</v>
      </c>
      <c r="H18" s="83">
        <f>H12+H15+H16+H17</f>
        <v>5000</v>
      </c>
    </row>
    <row r="19" spans="1:8" ht="12.75">
      <c r="A19" s="69" t="s">
        <v>81</v>
      </c>
      <c r="B19" s="70" t="s">
        <v>82</v>
      </c>
      <c r="C19" s="71">
        <v>1</v>
      </c>
      <c r="D19" s="72">
        <v>1</v>
      </c>
      <c r="E19" s="62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1560</v>
      </c>
      <c r="D20" s="90">
        <f>SUM(D12:D19)</f>
        <v>1606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8" t="s">
        <v>89</v>
      </c>
      <c r="C21" s="91"/>
      <c r="D21" s="92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3" t="s">
        <v>93</v>
      </c>
      <c r="C22" s="91"/>
      <c r="D22" s="92"/>
      <c r="E22" s="94" t="s">
        <v>94</v>
      </c>
      <c r="F22" s="73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7">
        <v>842</v>
      </c>
      <c r="D24" s="74">
        <v>867</v>
      </c>
      <c r="E24" s="98" t="s">
        <v>101</v>
      </c>
      <c r="F24" s="73" t="s">
        <v>102</v>
      </c>
      <c r="G24" s="74"/>
      <c r="H24" s="75"/>
      <c r="M24" s="97"/>
    </row>
    <row r="25" spans="1:8" ht="12.75">
      <c r="A25" s="69" t="s">
        <v>103</v>
      </c>
      <c r="B25" s="70" t="s">
        <v>104</v>
      </c>
      <c r="C25" s="77"/>
      <c r="D25" s="74"/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7"/>
      <c r="D26" s="74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69" t="s">
        <v>111</v>
      </c>
      <c r="B27" s="70" t="s">
        <v>112</v>
      </c>
      <c r="C27" s="77">
        <v>11</v>
      </c>
      <c r="D27" s="74">
        <v>11</v>
      </c>
      <c r="E27" s="62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853</v>
      </c>
      <c r="D28" s="90">
        <f>SUM(D24:D27)</f>
        <v>878</v>
      </c>
      <c r="E28" s="98" t="s">
        <v>116</v>
      </c>
      <c r="F28" s="73" t="s">
        <v>117</v>
      </c>
      <c r="G28" s="64">
        <f>SUM(G29:G31)</f>
        <v>-288</v>
      </c>
      <c r="H28" s="65">
        <f>SUM(H29:H31)</f>
        <v>-354</v>
      </c>
      <c r="M28" s="97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7">
        <v>109</v>
      </c>
      <c r="H29" s="74">
        <v>109</v>
      </c>
    </row>
    <row r="30" spans="1:13" ht="12.75">
      <c r="A30" s="62" t="s">
        <v>120</v>
      </c>
      <c r="B30" s="70"/>
      <c r="C30" s="64"/>
      <c r="D30" s="65"/>
      <c r="E30" s="94" t="s">
        <v>121</v>
      </c>
      <c r="F30" s="73" t="s">
        <v>122</v>
      </c>
      <c r="G30" s="77">
        <v>-397</v>
      </c>
      <c r="H30" s="74">
        <v>-463</v>
      </c>
      <c r="M30" s="97"/>
    </row>
    <row r="31" spans="1:8" ht="12.75">
      <c r="A31" s="69" t="s">
        <v>123</v>
      </c>
      <c r="B31" s="70" t="s">
        <v>124</v>
      </c>
      <c r="C31" s="77"/>
      <c r="D31" s="78"/>
      <c r="E31" s="69" t="s">
        <v>125</v>
      </c>
      <c r="F31" s="73" t="s">
        <v>126</v>
      </c>
      <c r="G31" s="77"/>
      <c r="H31" s="74"/>
    </row>
    <row r="32" spans="1:13" ht="12.75">
      <c r="A32" s="69" t="s">
        <v>127</v>
      </c>
      <c r="B32" s="70" t="s">
        <v>128</v>
      </c>
      <c r="C32" s="77"/>
      <c r="D32" s="78"/>
      <c r="E32" s="98" t="s">
        <v>129</v>
      </c>
      <c r="F32" s="73" t="s">
        <v>130</v>
      </c>
      <c r="G32" s="77"/>
      <c r="H32" s="74">
        <v>79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6" t="s">
        <v>133</v>
      </c>
      <c r="F33" s="73" t="s">
        <v>134</v>
      </c>
      <c r="G33" s="77">
        <v>-241</v>
      </c>
      <c r="H33" s="78"/>
    </row>
    <row r="34" spans="1:8" ht="12.75">
      <c r="A34" s="62" t="s">
        <v>135</v>
      </c>
      <c r="B34" s="79"/>
      <c r="C34" s="64"/>
      <c r="D34" s="65"/>
      <c r="E34" s="99" t="s">
        <v>136</v>
      </c>
      <c r="F34" s="84" t="s">
        <v>137</v>
      </c>
      <c r="G34" s="89">
        <f>G28+G32+G33</f>
        <v>-529</v>
      </c>
      <c r="H34" s="90">
        <f>H28+H32+H33</f>
        <v>-275</v>
      </c>
    </row>
    <row r="35" spans="1:8" ht="12.75">
      <c r="A35" s="69" t="s">
        <v>138</v>
      </c>
      <c r="B35" s="79" t="s">
        <v>139</v>
      </c>
      <c r="C35" s="64">
        <f>SUM(C36:C39)</f>
        <v>145</v>
      </c>
      <c r="D35" s="65">
        <f>SUM(D36:D39)</f>
        <v>145</v>
      </c>
      <c r="E35" s="69"/>
      <c r="F35" s="100"/>
      <c r="G35" s="101"/>
      <c r="H35" s="102"/>
    </row>
    <row r="36" spans="1:8" ht="12.75">
      <c r="A36" s="69" t="s">
        <v>140</v>
      </c>
      <c r="B36" s="70" t="s">
        <v>141</v>
      </c>
      <c r="C36" s="75">
        <v>119</v>
      </c>
      <c r="D36" s="75">
        <v>119</v>
      </c>
      <c r="E36" s="103"/>
      <c r="F36" s="104"/>
      <c r="G36" s="101"/>
      <c r="H36" s="102"/>
    </row>
    <row r="37" spans="1:8" ht="12.75">
      <c r="A37" s="69" t="s">
        <v>142</v>
      </c>
      <c r="B37" s="70" t="s">
        <v>143</v>
      </c>
      <c r="C37" s="75"/>
      <c r="D37" s="75"/>
      <c r="E37" s="105" t="s">
        <v>144</v>
      </c>
      <c r="F37" s="100" t="s">
        <v>145</v>
      </c>
      <c r="G37" s="106">
        <f>G26+G18+G34</f>
        <v>5646</v>
      </c>
      <c r="H37" s="107">
        <f>H26+H18+H34</f>
        <v>5900</v>
      </c>
    </row>
    <row r="38" spans="1:13" ht="12.75">
      <c r="A38" s="69" t="s">
        <v>146</v>
      </c>
      <c r="B38" s="70" t="s">
        <v>147</v>
      </c>
      <c r="C38" s="75">
        <v>25</v>
      </c>
      <c r="D38" s="75">
        <v>25</v>
      </c>
      <c r="E38" s="69"/>
      <c r="F38" s="100"/>
      <c r="G38" s="101"/>
      <c r="H38" s="102"/>
      <c r="M38" s="97"/>
    </row>
    <row r="39" spans="1:8" ht="12.75">
      <c r="A39" s="69" t="s">
        <v>148</v>
      </c>
      <c r="B39" s="70" t="s">
        <v>149</v>
      </c>
      <c r="C39" s="75">
        <v>1</v>
      </c>
      <c r="D39" s="75">
        <v>1</v>
      </c>
      <c r="E39" s="108"/>
      <c r="F39" s="109"/>
      <c r="G39" s="110"/>
      <c r="H39" s="111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2" t="s">
        <v>152</v>
      </c>
      <c r="F40" s="113" t="s">
        <v>153</v>
      </c>
      <c r="G40" s="114">
        <v>248</v>
      </c>
      <c r="H40" s="115">
        <v>252</v>
      </c>
      <c r="M40" s="97"/>
    </row>
    <row r="41" spans="1:8" ht="12.75">
      <c r="A41" s="69" t="s">
        <v>154</v>
      </c>
      <c r="B41" s="70" t="s">
        <v>155</v>
      </c>
      <c r="C41" s="77"/>
      <c r="D41" s="78"/>
      <c r="E41" s="116"/>
      <c r="F41" s="117"/>
      <c r="G41" s="110"/>
      <c r="H41" s="111"/>
    </row>
    <row r="42" spans="1:8" ht="12.75">
      <c r="A42" s="69" t="s">
        <v>156</v>
      </c>
      <c r="B42" s="70" t="s">
        <v>157</v>
      </c>
      <c r="C42" s="77"/>
      <c r="D42" s="78"/>
      <c r="E42" s="112" t="s">
        <v>158</v>
      </c>
      <c r="F42" s="118"/>
      <c r="G42" s="119"/>
      <c r="H42" s="120"/>
    </row>
    <row r="43" spans="1:8" ht="12.75">
      <c r="A43" s="69" t="s">
        <v>159</v>
      </c>
      <c r="B43" s="70" t="s">
        <v>160</v>
      </c>
      <c r="C43" s="77"/>
      <c r="D43" s="78"/>
      <c r="E43" s="62" t="s">
        <v>161</v>
      </c>
      <c r="F43" s="104"/>
      <c r="G43" s="101"/>
      <c r="H43" s="102"/>
    </row>
    <row r="44" spans="1:13" ht="12.75">
      <c r="A44" s="69" t="s">
        <v>162</v>
      </c>
      <c r="B44" s="70" t="s">
        <v>163</v>
      </c>
      <c r="C44" s="77"/>
      <c r="D44" s="78"/>
      <c r="E44" s="76" t="s">
        <v>164</v>
      </c>
      <c r="F44" s="73" t="s">
        <v>165</v>
      </c>
      <c r="G44" s="77"/>
      <c r="H44" s="78"/>
      <c r="M44" s="97"/>
    </row>
    <row r="45" spans="1:8" ht="12.75">
      <c r="A45" s="69" t="s">
        <v>166</v>
      </c>
      <c r="B45" s="70" t="s">
        <v>167</v>
      </c>
      <c r="C45" s="77"/>
      <c r="D45" s="78"/>
      <c r="E45" s="121" t="s">
        <v>168</v>
      </c>
      <c r="F45" s="73" t="s">
        <v>169</v>
      </c>
      <c r="G45" s="77"/>
      <c r="H45" s="78"/>
    </row>
    <row r="46" spans="1:13" ht="12.75">
      <c r="A46" s="122" t="s">
        <v>170</v>
      </c>
      <c r="B46" s="88" t="s">
        <v>171</v>
      </c>
      <c r="C46" s="89">
        <f>C35+C40+C45</f>
        <v>145</v>
      </c>
      <c r="D46" s="90">
        <f>D35+D40+D45</f>
        <v>145</v>
      </c>
      <c r="E46" s="94" t="s">
        <v>172</v>
      </c>
      <c r="F46" s="73" t="s">
        <v>173</v>
      </c>
      <c r="G46" s="77"/>
      <c r="H46" s="78"/>
      <c r="M46" s="97"/>
    </row>
    <row r="47" spans="1:8" ht="12.75">
      <c r="A47" s="62" t="s">
        <v>174</v>
      </c>
      <c r="B47" s="123"/>
      <c r="C47" s="106"/>
      <c r="D47" s="107"/>
      <c r="E47" s="69" t="s">
        <v>175</v>
      </c>
      <c r="F47" s="73" t="s">
        <v>176</v>
      </c>
      <c r="G47" s="77"/>
      <c r="H47" s="78"/>
    </row>
    <row r="48" spans="1:13" ht="12.75">
      <c r="A48" s="69" t="s">
        <v>177</v>
      </c>
      <c r="B48" s="70" t="s">
        <v>178</v>
      </c>
      <c r="C48" s="77"/>
      <c r="D48" s="78"/>
      <c r="E48" s="94" t="s">
        <v>179</v>
      </c>
      <c r="F48" s="73" t="s">
        <v>180</v>
      </c>
      <c r="G48" s="77"/>
      <c r="H48" s="78"/>
      <c r="M48" s="97"/>
    </row>
    <row r="49" spans="1:8" ht="12.75">
      <c r="A49" s="69" t="s">
        <v>181</v>
      </c>
      <c r="B49" s="79" t="s">
        <v>182</v>
      </c>
      <c r="C49" s="77"/>
      <c r="D49" s="78"/>
      <c r="E49" s="69" t="s">
        <v>183</v>
      </c>
      <c r="F49" s="73" t="s">
        <v>184</v>
      </c>
      <c r="G49" s="77"/>
      <c r="H49" s="78"/>
    </row>
    <row r="50" spans="1:8" ht="12.75">
      <c r="A50" s="69" t="s">
        <v>185</v>
      </c>
      <c r="B50" s="70" t="s">
        <v>186</v>
      </c>
      <c r="C50" s="77"/>
      <c r="D50" s="78"/>
      <c r="E50" s="94" t="s">
        <v>84</v>
      </c>
      <c r="F50" s="84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7"/>
      <c r="D51" s="78"/>
      <c r="E51" s="69"/>
      <c r="F51" s="73"/>
      <c r="G51" s="64"/>
      <c r="H51" s="65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7"/>
      <c r="H52" s="78"/>
    </row>
    <row r="53" spans="1:8" ht="12.75">
      <c r="A53" s="69" t="s">
        <v>193</v>
      </c>
      <c r="B53" s="88"/>
      <c r="C53" s="64"/>
      <c r="D53" s="65"/>
      <c r="E53" s="69" t="s">
        <v>194</v>
      </c>
      <c r="F53" s="84" t="s">
        <v>195</v>
      </c>
      <c r="G53" s="77"/>
      <c r="H53" s="78"/>
    </row>
    <row r="54" spans="1:8" ht="12.75">
      <c r="A54" s="62" t="s">
        <v>196</v>
      </c>
      <c r="B54" s="88" t="s">
        <v>197</v>
      </c>
      <c r="C54" s="124"/>
      <c r="D54" s="125"/>
      <c r="E54" s="69" t="s">
        <v>198</v>
      </c>
      <c r="F54" s="84" t="s">
        <v>199</v>
      </c>
      <c r="G54" s="74">
        <v>220</v>
      </c>
      <c r="H54" s="75">
        <v>220</v>
      </c>
    </row>
    <row r="55" spans="1:8" ht="12.75">
      <c r="A55" s="62" t="s">
        <v>200</v>
      </c>
      <c r="B55" s="88" t="s">
        <v>201</v>
      </c>
      <c r="C55" s="126">
        <v>84</v>
      </c>
      <c r="D55" s="127">
        <v>84</v>
      </c>
      <c r="E55" s="69" t="s">
        <v>202</v>
      </c>
      <c r="F55" s="84" t="s">
        <v>203</v>
      </c>
      <c r="G55" s="74"/>
      <c r="H55" s="75"/>
    </row>
    <row r="56" spans="1:13" ht="12.75">
      <c r="A56" s="128" t="s">
        <v>204</v>
      </c>
      <c r="B56" s="129" t="s">
        <v>205</v>
      </c>
      <c r="C56" s="130">
        <f>C20+C21+C22+C28+C33+C46+C52+C54+C55</f>
        <v>2642</v>
      </c>
      <c r="D56" s="131">
        <f>D20+D21+D22+D28+D33+D46+D52+D54+D55</f>
        <v>2713</v>
      </c>
      <c r="E56" s="62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7"/>
      <c r="D57" s="58"/>
      <c r="E57" s="132" t="s">
        <v>209</v>
      </c>
      <c r="F57" s="113"/>
      <c r="G57" s="57"/>
      <c r="H57" s="58"/>
    </row>
    <row r="58" spans="1:13" ht="12.75">
      <c r="A58" s="62" t="s">
        <v>210</v>
      </c>
      <c r="B58" s="123"/>
      <c r="C58" s="106"/>
      <c r="D58" s="107"/>
      <c r="E58" s="62" t="s">
        <v>161</v>
      </c>
      <c r="F58" s="73"/>
      <c r="G58" s="64"/>
      <c r="H58" s="65"/>
      <c r="M58" s="97"/>
    </row>
    <row r="59" spans="1:8" ht="12.75">
      <c r="A59" s="69" t="s">
        <v>211</v>
      </c>
      <c r="B59" s="70" t="s">
        <v>212</v>
      </c>
      <c r="C59" s="77">
        <v>23</v>
      </c>
      <c r="D59" s="74">
        <v>23</v>
      </c>
      <c r="E59" s="94" t="s">
        <v>213</v>
      </c>
      <c r="F59" s="134" t="s">
        <v>214</v>
      </c>
      <c r="G59" s="77">
        <v>654</v>
      </c>
      <c r="H59" s="74">
        <v>323</v>
      </c>
    </row>
    <row r="60" spans="1:13" ht="12.75">
      <c r="A60" s="69" t="s">
        <v>215</v>
      </c>
      <c r="B60" s="70" t="s">
        <v>216</v>
      </c>
      <c r="C60" s="77">
        <v>4</v>
      </c>
      <c r="D60" s="74">
        <v>4</v>
      </c>
      <c r="E60" s="69" t="s">
        <v>217</v>
      </c>
      <c r="F60" s="73" t="s">
        <v>218</v>
      </c>
      <c r="G60" s="77"/>
      <c r="H60" s="78"/>
      <c r="M60" s="97"/>
    </row>
    <row r="61" spans="1:8" ht="12.75">
      <c r="A61" s="69" t="s">
        <v>219</v>
      </c>
      <c r="B61" s="70" t="s">
        <v>220</v>
      </c>
      <c r="C61" s="77">
        <v>1973</v>
      </c>
      <c r="D61" s="74">
        <v>1956</v>
      </c>
      <c r="E61" s="76" t="s">
        <v>221</v>
      </c>
      <c r="F61" s="73" t="s">
        <v>222</v>
      </c>
      <c r="G61" s="64">
        <f>SUM(G62:G68)</f>
        <v>397</v>
      </c>
      <c r="H61" s="65">
        <f>SUM(H62:H68)</f>
        <v>971</v>
      </c>
    </row>
    <row r="62" spans="1:13" ht="12.75">
      <c r="A62" s="69" t="s">
        <v>223</v>
      </c>
      <c r="B62" s="79" t="s">
        <v>224</v>
      </c>
      <c r="C62" s="77"/>
      <c r="D62" s="74"/>
      <c r="E62" s="76" t="s">
        <v>225</v>
      </c>
      <c r="F62" s="73" t="s">
        <v>226</v>
      </c>
      <c r="G62" s="77">
        <v>13</v>
      </c>
      <c r="H62" s="74">
        <v>18</v>
      </c>
      <c r="M62" s="97"/>
    </row>
    <row r="63" spans="1:8" ht="12.75">
      <c r="A63" s="69" t="s">
        <v>227</v>
      </c>
      <c r="B63" s="79" t="s">
        <v>228</v>
      </c>
      <c r="C63" s="77">
        <v>7</v>
      </c>
      <c r="D63" s="74">
        <v>7</v>
      </c>
      <c r="E63" s="69" t="s">
        <v>229</v>
      </c>
      <c r="F63" s="73" t="s">
        <v>230</v>
      </c>
      <c r="G63" s="77"/>
      <c r="H63" s="74"/>
    </row>
    <row r="64" spans="1:13" ht="12.75">
      <c r="A64" s="69" t="s">
        <v>231</v>
      </c>
      <c r="B64" s="70" t="s">
        <v>232</v>
      </c>
      <c r="C64" s="77"/>
      <c r="D64" s="135"/>
      <c r="E64" s="69" t="s">
        <v>233</v>
      </c>
      <c r="F64" s="73" t="s">
        <v>234</v>
      </c>
      <c r="G64" s="77">
        <v>227</v>
      </c>
      <c r="H64" s="74">
        <v>732</v>
      </c>
      <c r="M64" s="97"/>
    </row>
    <row r="65" spans="1:8" ht="12.75">
      <c r="A65" s="87" t="s">
        <v>84</v>
      </c>
      <c r="B65" s="88" t="s">
        <v>235</v>
      </c>
      <c r="C65" s="89">
        <f>SUM(C59:C64)</f>
        <v>2007</v>
      </c>
      <c r="D65" s="90">
        <f>SUM(D59:D64)</f>
        <v>1990</v>
      </c>
      <c r="E65" s="69" t="s">
        <v>236</v>
      </c>
      <c r="F65" s="73" t="s">
        <v>237</v>
      </c>
      <c r="G65" s="77">
        <v>60</v>
      </c>
      <c r="H65" s="74">
        <v>60</v>
      </c>
    </row>
    <row r="66" spans="1:8" ht="12.75">
      <c r="A66" s="69"/>
      <c r="B66" s="88"/>
      <c r="C66" s="64"/>
      <c r="D66" s="65"/>
      <c r="E66" s="69" t="s">
        <v>238</v>
      </c>
      <c r="F66" s="73" t="s">
        <v>239</v>
      </c>
      <c r="G66" s="77">
        <v>73</v>
      </c>
      <c r="H66" s="74">
        <v>73</v>
      </c>
    </row>
    <row r="67" spans="1:8" ht="12.75">
      <c r="A67" s="62" t="s">
        <v>240</v>
      </c>
      <c r="B67" s="123"/>
      <c r="C67" s="106"/>
      <c r="D67" s="107"/>
      <c r="E67" s="69" t="s">
        <v>241</v>
      </c>
      <c r="F67" s="73" t="s">
        <v>242</v>
      </c>
      <c r="G67" s="77">
        <v>13</v>
      </c>
      <c r="H67" s="74">
        <v>12</v>
      </c>
    </row>
    <row r="68" spans="1:8" ht="12.75">
      <c r="A68" s="69" t="s">
        <v>243</v>
      </c>
      <c r="B68" s="70" t="s">
        <v>244</v>
      </c>
      <c r="C68" s="77">
        <v>484</v>
      </c>
      <c r="D68" s="74">
        <v>468</v>
      </c>
      <c r="E68" s="69" t="s">
        <v>245</v>
      </c>
      <c r="F68" s="73" t="s">
        <v>246</v>
      </c>
      <c r="G68" s="77">
        <v>11</v>
      </c>
      <c r="H68" s="74">
        <v>76</v>
      </c>
    </row>
    <row r="69" spans="1:8" ht="12.75">
      <c r="A69" s="69" t="s">
        <v>247</v>
      </c>
      <c r="B69" s="70" t="s">
        <v>248</v>
      </c>
      <c r="C69" s="77">
        <v>635</v>
      </c>
      <c r="D69" s="74">
        <v>1307</v>
      </c>
      <c r="E69" s="94" t="s">
        <v>111</v>
      </c>
      <c r="F69" s="73" t="s">
        <v>249</v>
      </c>
      <c r="G69" s="77">
        <v>91</v>
      </c>
      <c r="H69" s="74">
        <v>79</v>
      </c>
    </row>
    <row r="70" spans="1:8" ht="12.75">
      <c r="A70" s="69" t="s">
        <v>250</v>
      </c>
      <c r="B70" s="70" t="s">
        <v>251</v>
      </c>
      <c r="C70" s="77">
        <v>336</v>
      </c>
      <c r="D70" s="74">
        <v>74</v>
      </c>
      <c r="E70" s="69" t="s">
        <v>252</v>
      </c>
      <c r="F70" s="73" t="s">
        <v>253</v>
      </c>
      <c r="G70" s="77"/>
      <c r="H70" s="78"/>
    </row>
    <row r="71" spans="1:8" ht="12.75">
      <c r="A71" s="69" t="s">
        <v>254</v>
      </c>
      <c r="B71" s="70" t="s">
        <v>255</v>
      </c>
      <c r="C71" s="77"/>
      <c r="D71" s="74"/>
      <c r="E71" s="136" t="s">
        <v>79</v>
      </c>
      <c r="F71" s="84" t="s">
        <v>256</v>
      </c>
      <c r="G71" s="89">
        <f>G59+G60+G61+G69+G70</f>
        <v>1142</v>
      </c>
      <c r="H71" s="90">
        <f>H59+H60+H61+H69+H70</f>
        <v>1373</v>
      </c>
    </row>
    <row r="72" spans="1:8" ht="12.75">
      <c r="A72" s="69" t="s">
        <v>257</v>
      </c>
      <c r="B72" s="70" t="s">
        <v>258</v>
      </c>
      <c r="C72" s="77">
        <v>191</v>
      </c>
      <c r="D72" s="74">
        <v>191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7">
        <v>5</v>
      </c>
      <c r="D73" s="74"/>
      <c r="E73" s="122" t="s">
        <v>261</v>
      </c>
      <c r="F73" s="84" t="s">
        <v>262</v>
      </c>
      <c r="G73" s="137"/>
      <c r="H73" s="138"/>
    </row>
    <row r="74" spans="1:8" ht="12.75">
      <c r="A74" s="69" t="s">
        <v>263</v>
      </c>
      <c r="B74" s="70" t="s">
        <v>264</v>
      </c>
      <c r="C74" s="77">
        <v>289</v>
      </c>
      <c r="D74" s="74">
        <v>299</v>
      </c>
      <c r="E74" s="139"/>
      <c r="F74" s="140"/>
      <c r="G74" s="64"/>
      <c r="H74" s="141"/>
    </row>
    <row r="75" spans="1:8" ht="12.75">
      <c r="A75" s="69" t="s">
        <v>265</v>
      </c>
      <c r="B75" s="70" t="s">
        <v>266</v>
      </c>
      <c r="C75" s="77">
        <v>376</v>
      </c>
      <c r="D75" s="74">
        <v>437</v>
      </c>
      <c r="E75" s="142" t="s">
        <v>194</v>
      </c>
      <c r="F75" s="84" t="s">
        <v>267</v>
      </c>
      <c r="G75" s="137"/>
      <c r="H75" s="127">
        <v>1</v>
      </c>
    </row>
    <row r="76" spans="1:8" ht="12.75">
      <c r="A76" s="87" t="s">
        <v>109</v>
      </c>
      <c r="B76" s="88" t="s">
        <v>268</v>
      </c>
      <c r="C76" s="89">
        <f>SUM(C68:C75)</f>
        <v>2316</v>
      </c>
      <c r="D76" s="90">
        <f>SUM(D68:D75)</f>
        <v>2776</v>
      </c>
      <c r="E76" s="139"/>
      <c r="F76" s="140"/>
      <c r="G76" s="64"/>
      <c r="H76" s="141"/>
    </row>
    <row r="77" spans="1:8" ht="12.75">
      <c r="A77" s="69"/>
      <c r="B77" s="70"/>
      <c r="C77" s="64"/>
      <c r="D77" s="65"/>
      <c r="E77" s="122" t="s">
        <v>269</v>
      </c>
      <c r="F77" s="84" t="s">
        <v>270</v>
      </c>
      <c r="G77" s="137"/>
      <c r="H77" s="138"/>
    </row>
    <row r="78" spans="1:13" ht="12.75">
      <c r="A78" s="62" t="s">
        <v>271</v>
      </c>
      <c r="B78" s="123"/>
      <c r="C78" s="106"/>
      <c r="D78" s="107"/>
      <c r="E78" s="69"/>
      <c r="F78" s="104"/>
      <c r="G78" s="101"/>
      <c r="H78" s="102"/>
      <c r="M78" s="97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43" t="s">
        <v>274</v>
      </c>
      <c r="F79" s="100" t="s">
        <v>275</v>
      </c>
      <c r="G79" s="106">
        <f>G71+G73+G75+G77</f>
        <v>1142</v>
      </c>
      <c r="H79" s="107">
        <f>H71+H73+H75+H77</f>
        <v>1374</v>
      </c>
    </row>
    <row r="80" spans="1:8" ht="12.75">
      <c r="A80" s="69" t="s">
        <v>276</v>
      </c>
      <c r="B80" s="70" t="s">
        <v>277</v>
      </c>
      <c r="C80" s="77"/>
      <c r="D80" s="78"/>
      <c r="E80" s="139"/>
      <c r="F80" s="140"/>
      <c r="G80" s="64"/>
      <c r="H80" s="141"/>
    </row>
    <row r="81" spans="1:8" ht="12.75">
      <c r="A81" s="69" t="s">
        <v>278</v>
      </c>
      <c r="B81" s="70" t="s">
        <v>279</v>
      </c>
      <c r="C81" s="77"/>
      <c r="D81" s="78"/>
      <c r="E81" s="69"/>
      <c r="F81" s="144"/>
      <c r="G81" s="145"/>
      <c r="H81" s="146"/>
    </row>
    <row r="82" spans="1:8" ht="12.75">
      <c r="A82" s="69" t="s">
        <v>280</v>
      </c>
      <c r="B82" s="70" t="s">
        <v>281</v>
      </c>
      <c r="C82" s="77"/>
      <c r="D82" s="78"/>
      <c r="E82" s="147"/>
      <c r="F82" s="148"/>
      <c r="G82" s="145"/>
      <c r="H82" s="146"/>
    </row>
    <row r="83" spans="1:8" ht="12.75">
      <c r="A83" s="69" t="s">
        <v>282</v>
      </c>
      <c r="B83" s="70" t="s">
        <v>283</v>
      </c>
      <c r="C83" s="77"/>
      <c r="D83" s="78"/>
      <c r="E83" s="149"/>
      <c r="F83" s="148"/>
      <c r="G83" s="145"/>
      <c r="H83" s="146"/>
    </row>
    <row r="84" spans="1:8" ht="12.75">
      <c r="A84" s="69" t="s">
        <v>166</v>
      </c>
      <c r="B84" s="70" t="s">
        <v>284</v>
      </c>
      <c r="C84" s="77"/>
      <c r="D84" s="78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69"/>
      <c r="B86" s="88"/>
      <c r="C86" s="64"/>
      <c r="D86" s="65"/>
      <c r="E86" s="147"/>
      <c r="F86" s="148"/>
      <c r="G86" s="145"/>
      <c r="H86" s="146"/>
      <c r="M86" s="97"/>
    </row>
    <row r="87" spans="1:8" ht="12.75">
      <c r="A87" s="62" t="s">
        <v>287</v>
      </c>
      <c r="B87" s="70"/>
      <c r="C87" s="64"/>
      <c r="D87" s="65"/>
      <c r="E87" s="149"/>
      <c r="F87" s="148"/>
      <c r="G87" s="145"/>
      <c r="H87" s="146"/>
    </row>
    <row r="88" spans="1:13" ht="12.75">
      <c r="A88" s="69" t="s">
        <v>288</v>
      </c>
      <c r="B88" s="70" t="s">
        <v>289</v>
      </c>
      <c r="C88" s="77">
        <v>175</v>
      </c>
      <c r="D88" s="74">
        <v>183</v>
      </c>
      <c r="E88" s="147"/>
      <c r="F88" s="148"/>
      <c r="G88" s="145"/>
      <c r="H88" s="146"/>
      <c r="M88" s="97"/>
    </row>
    <row r="89" spans="1:8" ht="12.75">
      <c r="A89" s="69" t="s">
        <v>290</v>
      </c>
      <c r="B89" s="70" t="s">
        <v>291</v>
      </c>
      <c r="C89" s="77">
        <v>103</v>
      </c>
      <c r="D89" s="74">
        <v>67</v>
      </c>
      <c r="E89" s="149"/>
      <c r="F89" s="148"/>
      <c r="G89" s="145"/>
      <c r="H89" s="146"/>
    </row>
    <row r="90" spans="1:13" ht="12.75">
      <c r="A90" s="69" t="s">
        <v>292</v>
      </c>
      <c r="B90" s="70" t="s">
        <v>293</v>
      </c>
      <c r="C90" s="77"/>
      <c r="D90" s="74">
        <v>4</v>
      </c>
      <c r="E90" s="149"/>
      <c r="F90" s="148"/>
      <c r="G90" s="145"/>
      <c r="H90" s="146"/>
      <c r="M90" s="97"/>
    </row>
    <row r="91" spans="1:8" ht="12.75">
      <c r="A91" s="69" t="s">
        <v>294</v>
      </c>
      <c r="B91" s="70" t="s">
        <v>295</v>
      </c>
      <c r="C91" s="77"/>
      <c r="D91" s="74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278</v>
      </c>
      <c r="D92" s="90">
        <f>SUM(D88:D91)</f>
        <v>254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37">
        <v>13</v>
      </c>
      <c r="D93" s="127">
        <v>13</v>
      </c>
      <c r="E93" s="149"/>
      <c r="F93" s="148"/>
      <c r="G93" s="145"/>
      <c r="H93" s="146"/>
    </row>
    <row r="94" spans="1:13" ht="12.75">
      <c r="A94" s="150" t="s">
        <v>300</v>
      </c>
      <c r="B94" s="151" t="s">
        <v>301</v>
      </c>
      <c r="C94" s="130">
        <f>C65+C76+C85+C92+C93</f>
        <v>4614</v>
      </c>
      <c r="D94" s="131">
        <f>D65+D76+D85+D92+D93</f>
        <v>5033</v>
      </c>
      <c r="E94" s="152"/>
      <c r="F94" s="153"/>
      <c r="G94" s="154"/>
      <c r="H94" s="155"/>
      <c r="M94" s="97"/>
    </row>
    <row r="95" spans="1:8" ht="12.75">
      <c r="A95" s="156" t="s">
        <v>302</v>
      </c>
      <c r="B95" s="157" t="s">
        <v>303</v>
      </c>
      <c r="C95" s="158">
        <f>C94+C56</f>
        <v>7256</v>
      </c>
      <c r="D95" s="159">
        <f>D94+D56</f>
        <v>7746</v>
      </c>
      <c r="E95" s="160" t="s">
        <v>304</v>
      </c>
      <c r="F95" s="161" t="s">
        <v>305</v>
      </c>
      <c r="G95" s="158">
        <f>G37+G40+G56+G79</f>
        <v>7256</v>
      </c>
      <c r="H95" s="159">
        <f>H37+H40+H56+H79</f>
        <v>7746</v>
      </c>
    </row>
    <row r="96" spans="1:13" ht="12.75">
      <c r="A96" s="162"/>
      <c r="B96" s="163"/>
      <c r="C96" s="162"/>
      <c r="D96" s="162"/>
      <c r="E96" s="164"/>
      <c r="M96" s="97"/>
    </row>
    <row r="97" spans="1:13" ht="12.75">
      <c r="A97" s="165"/>
      <c r="B97" s="163"/>
      <c r="C97" s="162"/>
      <c r="D97" s="162"/>
      <c r="E97" s="164"/>
      <c r="M97" s="97"/>
    </row>
    <row r="98" spans="1:13" ht="12.75">
      <c r="A98" s="166" t="s">
        <v>8</v>
      </c>
      <c r="B98" s="167">
        <f>pdeReportingDate</f>
        <v>45257</v>
      </c>
      <c r="C98" s="167"/>
      <c r="D98" s="167"/>
      <c r="E98" s="167"/>
      <c r="F98" s="167"/>
      <c r="G98" s="167"/>
      <c r="H98" s="167"/>
      <c r="M98" s="97"/>
    </row>
    <row r="99" spans="1:13" ht="12.75">
      <c r="A99" s="166"/>
      <c r="B99" s="168"/>
      <c r="C99" s="168"/>
      <c r="D99" s="168"/>
      <c r="E99" s="168"/>
      <c r="F99" s="168"/>
      <c r="G99" s="168"/>
      <c r="H99" s="168"/>
      <c r="M99" s="97"/>
    </row>
    <row r="100" spans="1:8" ht="12.75">
      <c r="A100" s="169" t="s">
        <v>306</v>
      </c>
      <c r="B100" s="170" t="str">
        <f>authorName</f>
        <v>Радостина Михайлова Цолева</v>
      </c>
      <c r="C100" s="170"/>
      <c r="D100" s="170"/>
      <c r="E100" s="170"/>
      <c r="F100" s="170"/>
      <c r="G100" s="170"/>
      <c r="H100" s="170"/>
    </row>
    <row r="101" spans="1:8" ht="12.75">
      <c r="A101" s="169"/>
      <c r="B101" s="170"/>
      <c r="C101" s="170"/>
      <c r="D101" s="170"/>
      <c r="E101" s="170"/>
      <c r="F101" s="170"/>
      <c r="G101" s="170"/>
      <c r="H101" s="170"/>
    </row>
    <row r="102" spans="1:8" ht="12.75">
      <c r="A102" s="169" t="s">
        <v>16</v>
      </c>
      <c r="B102" s="171" t="str">
        <f>+Начална!B17</f>
        <v>Кирил Николов Желязков</v>
      </c>
      <c r="C102" s="171"/>
      <c r="D102" s="171"/>
      <c r="E102" s="171"/>
      <c r="F102" s="171"/>
      <c r="G102" s="171"/>
      <c r="H102" s="171"/>
    </row>
    <row r="103" spans="1:13" ht="21.75" customHeight="1">
      <c r="A103" s="172"/>
      <c r="B103" s="173" t="s">
        <v>307</v>
      </c>
      <c r="C103" s="173"/>
      <c r="D103" s="173"/>
      <c r="E103" s="173"/>
      <c r="M103" s="97"/>
    </row>
    <row r="104" spans="1:5" ht="21.75" customHeight="1">
      <c r="A104" s="172"/>
      <c r="B104" s="173" t="s">
        <v>307</v>
      </c>
      <c r="C104" s="173"/>
      <c r="D104" s="173"/>
      <c r="E104" s="173"/>
    </row>
    <row r="105" spans="1:13" ht="21.75" customHeight="1">
      <c r="A105" s="172"/>
      <c r="B105" s="173" t="s">
        <v>307</v>
      </c>
      <c r="C105" s="173"/>
      <c r="D105" s="173"/>
      <c r="E105" s="173"/>
      <c r="M105" s="97"/>
    </row>
    <row r="106" spans="1:5" ht="21.75" customHeight="1">
      <c r="A106" s="172"/>
      <c r="B106" s="173" t="s">
        <v>307</v>
      </c>
      <c r="C106" s="173"/>
      <c r="D106" s="173"/>
      <c r="E106" s="173"/>
    </row>
    <row r="107" spans="1:13" ht="21.75" customHeight="1">
      <c r="A107" s="172"/>
      <c r="B107" s="173"/>
      <c r="C107" s="173"/>
      <c r="D107" s="173"/>
      <c r="E107" s="173"/>
      <c r="M107" s="97"/>
    </row>
    <row r="108" spans="1:5" ht="21.75" customHeight="1">
      <c r="A108" s="172"/>
      <c r="B108" s="173"/>
      <c r="C108" s="173"/>
      <c r="D108" s="173"/>
      <c r="E108" s="173"/>
    </row>
    <row r="109" spans="1:13" ht="21.75" customHeight="1">
      <c r="A109" s="172"/>
      <c r="B109" s="173"/>
      <c r="C109" s="173"/>
      <c r="D109" s="173"/>
      <c r="E109" s="173"/>
      <c r="M109" s="97"/>
    </row>
    <row r="117" ht="12.75">
      <c r="E117" s="174"/>
    </row>
    <row r="119" spans="5:13" ht="12.75">
      <c r="E119" s="174"/>
      <c r="M119" s="97"/>
    </row>
    <row r="121" spans="5:13" ht="12.75">
      <c r="E121" s="174"/>
      <c r="M121" s="97"/>
    </row>
    <row r="123" ht="12.75">
      <c r="E123" s="174"/>
    </row>
    <row r="125" spans="5:13" ht="12.75">
      <c r="E125" s="174"/>
      <c r="M125" s="97"/>
    </row>
    <row r="127" spans="5:13" ht="12.75">
      <c r="E127" s="174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4"/>
      <c r="M135" s="97"/>
    </row>
    <row r="137" spans="5:13" ht="12.75">
      <c r="E137" s="174"/>
      <c r="M137" s="97"/>
    </row>
    <row r="139" spans="5:13" ht="12.75">
      <c r="E139" s="174"/>
      <c r="M139" s="97"/>
    </row>
    <row r="141" spans="5:13" ht="12.75">
      <c r="E141" s="174"/>
      <c r="M141" s="97"/>
    </row>
    <row r="143" ht="12.75">
      <c r="E143" s="174"/>
    </row>
    <row r="145" ht="12.75">
      <c r="E145" s="174"/>
    </row>
    <row r="147" ht="12.75">
      <c r="E147" s="174"/>
    </row>
    <row r="149" spans="5:13" ht="12.75">
      <c r="E149" s="174"/>
      <c r="M149" s="97"/>
    </row>
    <row r="151" ht="12.75">
      <c r="M151" s="97"/>
    </row>
    <row r="153" ht="12.75">
      <c r="M153" s="97"/>
    </row>
    <row r="159" ht="12.75">
      <c r="E159" s="174"/>
    </row>
    <row r="161" spans="1:18" s="27" customFormat="1" ht="12.75">
      <c r="A161" s="26"/>
      <c r="B161" s="26"/>
      <c r="C161" s="26"/>
      <c r="D161" s="26"/>
      <c r="E161" s="174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74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74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74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74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74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74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74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74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C27 C31:D31 C41:D45 G44:H49 C48:D51 G52:H53 C54:D54 C59:C64 G59:G60 H60 G62:G70 D64 C68:C75 H70 G73:H73 G75 G77:H77 C80:D84 C88:C91 C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G12:H14 G23:H25 D24:D27 C36:D39 G54:H55 C55:D55 D59:D63 H59 H62:H69 D68:D75 H75 D88:D91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</dataValidations>
  <printOptions horizontalCentered="1" verticalCentered="1"/>
  <pageMargins left="0.2361111111111111" right="0.2361111111111111" top="0.3541666666666667" bottom="0.31527777777777777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9">
      <selection activeCell="H22" sqref="H22"/>
    </sheetView>
  </sheetViews>
  <sheetFormatPr defaultColWidth="9.140625" defaultRowHeight="15"/>
  <cols>
    <col min="1" max="1" width="50.7109375" style="175" customWidth="1"/>
    <col min="2" max="2" width="10.7109375" style="175" customWidth="1"/>
    <col min="3" max="4" width="15.7109375" style="176" customWidth="1"/>
    <col min="5" max="5" width="50.7109375" style="175" customWidth="1"/>
    <col min="6" max="6" width="10.7109375" style="175" customWidth="1"/>
    <col min="7" max="8" width="15.7109375" style="176" customWidth="1"/>
    <col min="9" max="16384" width="9.28125" style="176" customWidth="1"/>
  </cols>
  <sheetData>
    <row r="1" spans="1:8" ht="15.75" customHeight="1">
      <c r="A1" s="29" t="s">
        <v>308</v>
      </c>
      <c r="B1" s="29"/>
      <c r="C1" s="29"/>
      <c r="D1" s="29"/>
      <c r="E1" s="177"/>
      <c r="F1" s="178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7"/>
      <c r="F2" s="178"/>
      <c r="G2" s="30"/>
      <c r="H2" s="30"/>
    </row>
    <row r="3" spans="1:8" ht="12.75">
      <c r="A3" s="35"/>
      <c r="B3" s="36"/>
      <c r="C3" s="36"/>
      <c r="D3" s="36"/>
      <c r="E3" s="177"/>
      <c r="F3" s="33"/>
      <c r="G3" s="179"/>
      <c r="H3" s="179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7"/>
      <c r="F4" s="180"/>
      <c r="G4" s="181"/>
      <c r="H4" s="182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9"/>
      <c r="F5" s="183"/>
      <c r="G5" s="170"/>
      <c r="H5" s="30"/>
    </row>
    <row r="6" spans="1:8" ht="12.75">
      <c r="A6" s="39" t="str">
        <f>CONCATENATE("към ",TEXT(endDate,"dd.mm.yyyy")," г.")</f>
        <v>към 30.09.2023 г.</v>
      </c>
      <c r="B6" s="39"/>
      <c r="C6" s="39"/>
      <c r="D6" s="39"/>
      <c r="E6" s="179"/>
      <c r="F6" s="183"/>
      <c r="G6" s="171"/>
      <c r="H6" s="30"/>
    </row>
    <row r="7" spans="1:8" ht="12.75">
      <c r="A7" s="184"/>
      <c r="B7" s="30"/>
      <c r="C7" s="185"/>
      <c r="D7" s="185"/>
      <c r="E7" s="186"/>
      <c r="F7" s="186"/>
      <c r="G7" s="30"/>
      <c r="H7" s="45" t="s">
        <v>39</v>
      </c>
    </row>
    <row r="8" spans="1:8" ht="12.75">
      <c r="A8" s="187" t="s">
        <v>309</v>
      </c>
      <c r="B8" s="188" t="s">
        <v>41</v>
      </c>
      <c r="C8" s="188" t="s">
        <v>42</v>
      </c>
      <c r="D8" s="189" t="s">
        <v>46</v>
      </c>
      <c r="E8" s="187" t="s">
        <v>310</v>
      </c>
      <c r="F8" s="188" t="s">
        <v>41</v>
      </c>
      <c r="G8" s="188" t="s">
        <v>42</v>
      </c>
      <c r="H8" s="189" t="s">
        <v>46</v>
      </c>
    </row>
    <row r="9" spans="1:8" ht="12.75">
      <c r="A9" s="190" t="s">
        <v>47</v>
      </c>
      <c r="B9" s="191" t="s">
        <v>48</v>
      </c>
      <c r="C9" s="191">
        <v>1</v>
      </c>
      <c r="D9" s="192">
        <v>2</v>
      </c>
      <c r="E9" s="190" t="s">
        <v>47</v>
      </c>
      <c r="F9" s="191" t="s">
        <v>48</v>
      </c>
      <c r="G9" s="191">
        <v>1</v>
      </c>
      <c r="H9" s="192">
        <v>2</v>
      </c>
    </row>
    <row r="10" spans="1:8" ht="12.75">
      <c r="A10" s="193" t="s">
        <v>311</v>
      </c>
      <c r="B10" s="194"/>
      <c r="C10" s="195"/>
      <c r="D10" s="196"/>
      <c r="E10" s="193" t="s">
        <v>312</v>
      </c>
      <c r="F10" s="197"/>
      <c r="G10" s="198"/>
      <c r="H10" s="199"/>
    </row>
    <row r="11" spans="1:8" ht="12.75">
      <c r="A11" s="200" t="s">
        <v>313</v>
      </c>
      <c r="B11" s="201"/>
      <c r="C11" s="202"/>
      <c r="D11" s="203"/>
      <c r="E11" s="200" t="s">
        <v>314</v>
      </c>
      <c r="F11" s="204"/>
      <c r="G11" s="205"/>
      <c r="H11" s="206"/>
    </row>
    <row r="12" spans="1:8" ht="12.75">
      <c r="A12" s="207" t="s">
        <v>315</v>
      </c>
      <c r="B12" s="208" t="s">
        <v>316</v>
      </c>
      <c r="C12" s="209">
        <v>492</v>
      </c>
      <c r="D12" s="210">
        <v>576</v>
      </c>
      <c r="E12" s="207" t="s">
        <v>317</v>
      </c>
      <c r="F12" s="211" t="s">
        <v>318</v>
      </c>
      <c r="G12" s="210">
        <v>568</v>
      </c>
      <c r="H12" s="210">
        <v>684</v>
      </c>
    </row>
    <row r="13" spans="1:8" ht="12.75">
      <c r="A13" s="207" t="s">
        <v>319</v>
      </c>
      <c r="B13" s="208" t="s">
        <v>320</v>
      </c>
      <c r="C13" s="209">
        <v>319</v>
      </c>
      <c r="D13" s="210">
        <v>277</v>
      </c>
      <c r="E13" s="207" t="s">
        <v>321</v>
      </c>
      <c r="F13" s="211" t="s">
        <v>322</v>
      </c>
      <c r="G13" s="210">
        <v>2556</v>
      </c>
      <c r="H13" s="210">
        <v>2705</v>
      </c>
    </row>
    <row r="14" spans="1:8" ht="12.75">
      <c r="A14" s="207" t="s">
        <v>323</v>
      </c>
      <c r="B14" s="208" t="s">
        <v>324</v>
      </c>
      <c r="C14" s="209">
        <v>72</v>
      </c>
      <c r="D14" s="210">
        <v>83</v>
      </c>
      <c r="E14" s="212" t="s">
        <v>325</v>
      </c>
      <c r="F14" s="211" t="s">
        <v>326</v>
      </c>
      <c r="G14" s="210">
        <v>163</v>
      </c>
      <c r="H14" s="210">
        <v>145</v>
      </c>
    </row>
    <row r="15" spans="1:8" ht="12.75">
      <c r="A15" s="207" t="s">
        <v>327</v>
      </c>
      <c r="B15" s="208" t="s">
        <v>328</v>
      </c>
      <c r="C15" s="209">
        <v>389</v>
      </c>
      <c r="D15" s="210">
        <v>324</v>
      </c>
      <c r="E15" s="212" t="s">
        <v>111</v>
      </c>
      <c r="F15" s="211" t="s">
        <v>329</v>
      </c>
      <c r="G15" s="210"/>
      <c r="H15" s="210"/>
    </row>
    <row r="16" spans="1:8" ht="12.75">
      <c r="A16" s="207" t="s">
        <v>330</v>
      </c>
      <c r="B16" s="208" t="s">
        <v>331</v>
      </c>
      <c r="C16" s="209">
        <v>66</v>
      </c>
      <c r="D16" s="210">
        <v>59</v>
      </c>
      <c r="E16" s="213" t="s">
        <v>84</v>
      </c>
      <c r="F16" s="214" t="s">
        <v>332</v>
      </c>
      <c r="G16" s="215">
        <f>SUM(G12:G15)</f>
        <v>3287</v>
      </c>
      <c r="H16" s="216">
        <f>SUM(H12:H15)</f>
        <v>3534</v>
      </c>
    </row>
    <row r="17" spans="1:8" ht="12.75">
      <c r="A17" s="207" t="s">
        <v>333</v>
      </c>
      <c r="B17" s="208" t="s">
        <v>334</v>
      </c>
      <c r="C17" s="209">
        <v>2189</v>
      </c>
      <c r="D17" s="210">
        <v>2189</v>
      </c>
      <c r="E17" s="212"/>
      <c r="F17" s="217"/>
      <c r="G17" s="205"/>
      <c r="H17" s="206"/>
    </row>
    <row r="18" spans="1:8" ht="12.75">
      <c r="A18" s="207" t="s">
        <v>335</v>
      </c>
      <c r="B18" s="208" t="s">
        <v>336</v>
      </c>
      <c r="C18" s="209"/>
      <c r="D18" s="210"/>
      <c r="E18" s="200" t="s">
        <v>337</v>
      </c>
      <c r="F18" s="218" t="s">
        <v>338</v>
      </c>
      <c r="G18" s="219">
        <v>7</v>
      </c>
      <c r="H18" s="220">
        <v>16</v>
      </c>
    </row>
    <row r="19" spans="1:8" ht="12.75">
      <c r="A19" s="207" t="s">
        <v>339</v>
      </c>
      <c r="B19" s="208" t="s">
        <v>340</v>
      </c>
      <c r="C19" s="209">
        <v>12</v>
      </c>
      <c r="D19" s="210">
        <v>20</v>
      </c>
      <c r="E19" s="207" t="s">
        <v>341</v>
      </c>
      <c r="F19" s="217" t="s">
        <v>342</v>
      </c>
      <c r="G19" s="210">
        <v>7</v>
      </c>
      <c r="H19" s="210">
        <v>16</v>
      </c>
    </row>
    <row r="20" spans="1:8" ht="12.75">
      <c r="A20" s="221" t="s">
        <v>343</v>
      </c>
      <c r="B20" s="208" t="s">
        <v>344</v>
      </c>
      <c r="C20" s="209"/>
      <c r="D20" s="210"/>
      <c r="E20" s="200"/>
      <c r="F20" s="204"/>
      <c r="G20" s="205"/>
      <c r="H20" s="206"/>
    </row>
    <row r="21" spans="1:8" ht="12.75">
      <c r="A21" s="221" t="s">
        <v>345</v>
      </c>
      <c r="B21" s="208" t="s">
        <v>346</v>
      </c>
      <c r="C21" s="209"/>
      <c r="D21" s="222"/>
      <c r="E21" s="200" t="s">
        <v>347</v>
      </c>
      <c r="F21" s="204"/>
      <c r="G21" s="205"/>
      <c r="H21" s="206"/>
    </row>
    <row r="22" spans="1:8" ht="12.75">
      <c r="A22" s="213" t="s">
        <v>84</v>
      </c>
      <c r="B22" s="223" t="s">
        <v>348</v>
      </c>
      <c r="C22" s="215">
        <f>SUM(C12:C18)+C19</f>
        <v>3539</v>
      </c>
      <c r="D22" s="216">
        <f>SUM(D12:D18)+D19</f>
        <v>3528</v>
      </c>
      <c r="E22" s="207" t="s">
        <v>349</v>
      </c>
      <c r="F22" s="217" t="s">
        <v>350</v>
      </c>
      <c r="G22" s="210">
        <v>19</v>
      </c>
      <c r="H22" s="210">
        <v>15</v>
      </c>
    </row>
    <row r="23" spans="1:8" ht="12.75">
      <c r="A23" s="200"/>
      <c r="B23" s="208"/>
      <c r="C23" s="205"/>
      <c r="D23" s="206"/>
      <c r="E23" s="221" t="s">
        <v>351</v>
      </c>
      <c r="F23" s="217" t="s">
        <v>352</v>
      </c>
      <c r="G23" s="210">
        <v>13</v>
      </c>
      <c r="H23" s="210">
        <v>28</v>
      </c>
    </row>
    <row r="24" spans="1:8" ht="12.75">
      <c r="A24" s="200" t="s">
        <v>353</v>
      </c>
      <c r="B24" s="217"/>
      <c r="C24" s="205"/>
      <c r="D24" s="206"/>
      <c r="E24" s="207" t="s">
        <v>354</v>
      </c>
      <c r="F24" s="217" t="s">
        <v>355</v>
      </c>
      <c r="G24" s="210"/>
      <c r="H24" s="210"/>
    </row>
    <row r="25" spans="1:8" ht="12.75">
      <c r="A25" s="207" t="s">
        <v>356</v>
      </c>
      <c r="B25" s="217" t="s">
        <v>357</v>
      </c>
      <c r="C25" s="210">
        <v>20</v>
      </c>
      <c r="D25" s="210">
        <v>17</v>
      </c>
      <c r="E25" s="207" t="s">
        <v>358</v>
      </c>
      <c r="F25" s="217" t="s">
        <v>359</v>
      </c>
      <c r="G25" s="210"/>
      <c r="H25" s="210">
        <v>1</v>
      </c>
    </row>
    <row r="26" spans="1:8" ht="12.75">
      <c r="A26" s="207" t="s">
        <v>360</v>
      </c>
      <c r="B26" s="217" t="s">
        <v>361</v>
      </c>
      <c r="C26" s="210"/>
      <c r="D26" s="210"/>
      <c r="E26" s="207" t="s">
        <v>362</v>
      </c>
      <c r="F26" s="217" t="s">
        <v>363</v>
      </c>
      <c r="G26" s="210"/>
      <c r="H26" s="210"/>
    </row>
    <row r="27" spans="1:8" ht="12.75">
      <c r="A27" s="207" t="s">
        <v>364</v>
      </c>
      <c r="B27" s="217" t="s">
        <v>365</v>
      </c>
      <c r="C27" s="210">
        <v>1</v>
      </c>
      <c r="D27" s="210">
        <v>1</v>
      </c>
      <c r="E27" s="213" t="s">
        <v>136</v>
      </c>
      <c r="F27" s="218" t="s">
        <v>366</v>
      </c>
      <c r="G27" s="215">
        <f>SUM(G22:G26)</f>
        <v>32</v>
      </c>
      <c r="H27" s="216">
        <f>SUM(H22:H26)</f>
        <v>44</v>
      </c>
    </row>
    <row r="28" spans="1:8" ht="12.75">
      <c r="A28" s="207" t="s">
        <v>111</v>
      </c>
      <c r="B28" s="217" t="s">
        <v>367</v>
      </c>
      <c r="C28" s="210">
        <v>3</v>
      </c>
      <c r="D28" s="210">
        <v>3</v>
      </c>
      <c r="E28" s="221"/>
      <c r="F28" s="204"/>
      <c r="G28" s="205"/>
      <c r="H28" s="206"/>
    </row>
    <row r="29" spans="1:8" ht="12.75">
      <c r="A29" s="213" t="s">
        <v>109</v>
      </c>
      <c r="B29" s="218" t="s">
        <v>368</v>
      </c>
      <c r="C29" s="215">
        <f>SUM(C25:C28)</f>
        <v>24</v>
      </c>
      <c r="D29" s="216">
        <f>SUM(D25:D28)</f>
        <v>21</v>
      </c>
      <c r="E29" s="207"/>
      <c r="F29" s="204"/>
      <c r="G29" s="205"/>
      <c r="H29" s="206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93" t="s">
        <v>369</v>
      </c>
      <c r="B31" s="188" t="s">
        <v>370</v>
      </c>
      <c r="C31" s="232">
        <f>C29+C22</f>
        <v>3563</v>
      </c>
      <c r="D31" s="233">
        <f>D29+D22</f>
        <v>3549</v>
      </c>
      <c r="E31" s="193" t="s">
        <v>371</v>
      </c>
      <c r="F31" s="234" t="s">
        <v>372</v>
      </c>
      <c r="G31" s="195">
        <f>G16+G18+G27</f>
        <v>3326</v>
      </c>
      <c r="H31" s="196">
        <f>H16+H18+H27</f>
        <v>3594</v>
      </c>
    </row>
    <row r="32" spans="1:8" ht="12.75">
      <c r="A32" s="235"/>
      <c r="B32" s="236"/>
      <c r="C32" s="237"/>
      <c r="D32" s="238"/>
      <c r="E32" s="235"/>
      <c r="F32" s="217"/>
      <c r="G32" s="205"/>
      <c r="H32" s="206"/>
    </row>
    <row r="33" spans="1:8" ht="12.75">
      <c r="A33" s="235" t="s">
        <v>373</v>
      </c>
      <c r="B33" s="236" t="s">
        <v>374</v>
      </c>
      <c r="C33" s="239">
        <f>IF((G31-C31)&gt;0,G31-C31,0)</f>
        <v>0</v>
      </c>
      <c r="D33" s="240">
        <f>IF((H31-D31)&gt;0,H31-D31,0)</f>
        <v>45</v>
      </c>
      <c r="E33" s="235" t="s">
        <v>375</v>
      </c>
      <c r="F33" s="218" t="s">
        <v>376</v>
      </c>
      <c r="G33" s="215">
        <f>IF((C31-G31)&gt;0,C31-G31,0)</f>
        <v>237</v>
      </c>
      <c r="H33" s="216">
        <f>IF((D31-H31)&gt;0,D31-H31,0)</f>
        <v>0</v>
      </c>
    </row>
    <row r="34" spans="1:8" ht="12.75">
      <c r="A34" s="241" t="s">
        <v>377</v>
      </c>
      <c r="B34" s="218" t="s">
        <v>378</v>
      </c>
      <c r="C34" s="210"/>
      <c r="D34" s="242"/>
      <c r="E34" s="200" t="s">
        <v>379</v>
      </c>
      <c r="F34" s="217" t="s">
        <v>380</v>
      </c>
      <c r="G34" s="210"/>
      <c r="H34" s="242"/>
    </row>
    <row r="35" spans="1:8" ht="12.75">
      <c r="A35" s="200" t="s">
        <v>381</v>
      </c>
      <c r="B35" s="218" t="s">
        <v>382</v>
      </c>
      <c r="C35" s="210"/>
      <c r="D35" s="242"/>
      <c r="E35" s="200" t="s">
        <v>383</v>
      </c>
      <c r="F35" s="217" t="s">
        <v>384</v>
      </c>
      <c r="G35" s="210"/>
      <c r="H35" s="242"/>
    </row>
    <row r="36" spans="1:8" ht="12.75">
      <c r="A36" s="243" t="s">
        <v>385</v>
      </c>
      <c r="B36" s="225" t="s">
        <v>386</v>
      </c>
      <c r="C36" s="244">
        <f>C31-C34+C35</f>
        <v>3563</v>
      </c>
      <c r="D36" s="245">
        <f>D31-D34+D35</f>
        <v>3549</v>
      </c>
      <c r="E36" s="246" t="s">
        <v>387</v>
      </c>
      <c r="F36" s="225" t="s">
        <v>388</v>
      </c>
      <c r="G36" s="226">
        <f>G35-G34+G31</f>
        <v>3326</v>
      </c>
      <c r="H36" s="227">
        <f>H35-H34+H31</f>
        <v>3594</v>
      </c>
    </row>
    <row r="37" spans="1:8" ht="12.75">
      <c r="A37" s="247" t="s">
        <v>389</v>
      </c>
      <c r="B37" s="188" t="s">
        <v>390</v>
      </c>
      <c r="C37" s="232">
        <f>IF((G36-C36)&gt;0,G36-C36,0)</f>
        <v>0</v>
      </c>
      <c r="D37" s="233">
        <f>IF((H36-D36)&gt;0,H36-D36,0)</f>
        <v>45</v>
      </c>
      <c r="E37" s="247" t="s">
        <v>391</v>
      </c>
      <c r="F37" s="234" t="s">
        <v>392</v>
      </c>
      <c r="G37" s="195">
        <f>IF((C36-G36)&gt;0,C36-G36,0)</f>
        <v>237</v>
      </c>
      <c r="H37" s="196">
        <f>IF((D36-H36)&gt;0,D36-H36,0)</f>
        <v>0</v>
      </c>
    </row>
    <row r="38" spans="1:8" ht="12.75">
      <c r="A38" s="200" t="s">
        <v>393</v>
      </c>
      <c r="B38" s="218" t="s">
        <v>394</v>
      </c>
      <c r="C38" s="215">
        <f>C39+C40+C41</f>
        <v>0</v>
      </c>
      <c r="D38" s="216">
        <f>D39+D40+D41</f>
        <v>0</v>
      </c>
      <c r="E38" s="248"/>
      <c r="F38" s="204"/>
      <c r="G38" s="205"/>
      <c r="H38" s="206"/>
    </row>
    <row r="39" spans="1:8" ht="12.75">
      <c r="A39" s="207" t="s">
        <v>395</v>
      </c>
      <c r="B39" s="217" t="s">
        <v>396</v>
      </c>
      <c r="C39" s="210"/>
      <c r="D39" s="242"/>
      <c r="E39" s="248"/>
      <c r="F39" s="204"/>
      <c r="G39" s="205"/>
      <c r="H39" s="206"/>
    </row>
    <row r="40" spans="1:8" ht="12.75">
      <c r="A40" s="207" t="s">
        <v>397</v>
      </c>
      <c r="B40" s="211" t="s">
        <v>398</v>
      </c>
      <c r="C40" s="210"/>
      <c r="D40" s="242"/>
      <c r="E40" s="248"/>
      <c r="F40" s="217"/>
      <c r="G40" s="205"/>
      <c r="H40" s="206"/>
    </row>
    <row r="41" spans="1:8" ht="12.75">
      <c r="A41" s="207" t="s">
        <v>399</v>
      </c>
      <c r="B41" s="211" t="s">
        <v>400</v>
      </c>
      <c r="C41" s="210"/>
      <c r="D41" s="242"/>
      <c r="E41" s="248"/>
      <c r="F41" s="217"/>
      <c r="G41" s="205"/>
      <c r="H41" s="206"/>
    </row>
    <row r="42" spans="1:8" ht="12.75">
      <c r="A42" s="235" t="s">
        <v>401</v>
      </c>
      <c r="B42" s="249" t="s">
        <v>402</v>
      </c>
      <c r="C42" s="239">
        <f>+IF((G36-C36-C38)&gt;0,G36-C36-C38,0)</f>
        <v>0</v>
      </c>
      <c r="D42" s="240">
        <f>+IF((H36-D36-D38)&gt;0,H36-D36-D38,0)</f>
        <v>45</v>
      </c>
      <c r="E42" s="250" t="s">
        <v>403</v>
      </c>
      <c r="F42" s="249" t="s">
        <v>404</v>
      </c>
      <c r="G42" s="239">
        <f>IF(G37&gt;0,IF(C38+G37&lt;0,0,C38+G37),IF(C37-C38&lt;0,C38-C37,0))</f>
        <v>237</v>
      </c>
      <c r="H42" s="240">
        <f>IF(H37&gt;0,IF(D38+H37&lt;0,0,D38+H37),IF(D37-D38&lt;0,D38-D37,0))</f>
        <v>0</v>
      </c>
    </row>
    <row r="43" spans="1:8" ht="12.75">
      <c r="A43" s="235" t="s">
        <v>405</v>
      </c>
      <c r="B43" s="236" t="s">
        <v>406</v>
      </c>
      <c r="C43" s="210">
        <v>4</v>
      </c>
      <c r="D43" s="210">
        <v>11</v>
      </c>
      <c r="E43" s="235" t="s">
        <v>405</v>
      </c>
      <c r="F43" s="249" t="s">
        <v>407</v>
      </c>
      <c r="G43" s="251"/>
      <c r="H43" s="252"/>
    </row>
    <row r="44" spans="1:8" ht="12.75">
      <c r="A44" s="246" t="s">
        <v>408</v>
      </c>
      <c r="B44" s="191" t="s">
        <v>409</v>
      </c>
      <c r="C44" s="226">
        <f>IF(G42=0,IF(C42-C43&gt;0,C42-C43+G43,0),IF(G42-G43&lt;0,G43-G42+C42,0))</f>
        <v>0</v>
      </c>
      <c r="D44" s="227">
        <f>IF(H42=0,IF(D42-D43&gt;0,D42-D43+H43,0),IF(H42-H43&lt;0,H43-H42+D42,0))</f>
        <v>34</v>
      </c>
      <c r="E44" s="246" t="s">
        <v>410</v>
      </c>
      <c r="F44" s="253" t="s">
        <v>411</v>
      </c>
      <c r="G44" s="226">
        <f>IF(C42=0,IF(G42-G43&gt;0,G42-G43+C43,0),IF(C42-C43&lt;0,C43-C42+G43,0))</f>
        <v>241</v>
      </c>
      <c r="H44" s="227">
        <f>IF(D42=0,IF(H42-H43&gt;0,H42-H43+D43,0),IF(D42-D43&lt;0,D43-D42+H43,0))</f>
        <v>0</v>
      </c>
    </row>
    <row r="45" spans="1:8" ht="12.75">
      <c r="A45" s="254" t="s">
        <v>412</v>
      </c>
      <c r="B45" s="255" t="s">
        <v>413</v>
      </c>
      <c r="C45" s="256">
        <f>C36+C38+C42</f>
        <v>3563</v>
      </c>
      <c r="D45" s="257">
        <f>D36+D38+D42</f>
        <v>3594</v>
      </c>
      <c r="E45" s="254" t="s">
        <v>414</v>
      </c>
      <c r="F45" s="258" t="s">
        <v>415</v>
      </c>
      <c r="G45" s="256">
        <f>G42+G36</f>
        <v>3563</v>
      </c>
      <c r="H45" s="257">
        <f>H42+H36</f>
        <v>3594</v>
      </c>
    </row>
    <row r="46" spans="1:8" ht="12.75">
      <c r="A46" s="186"/>
      <c r="B46" s="259"/>
      <c r="C46" s="260"/>
      <c r="D46" s="260"/>
      <c r="E46" s="261"/>
      <c r="F46" s="186"/>
      <c r="G46" s="260"/>
      <c r="H46" s="260"/>
    </row>
    <row r="47" spans="1:8" ht="12.75" customHeight="1">
      <c r="A47" s="262" t="s">
        <v>416</v>
      </c>
      <c r="B47" s="262"/>
      <c r="C47" s="262"/>
      <c r="D47" s="262"/>
      <c r="E47" s="262"/>
      <c r="F47" s="186"/>
      <c r="G47" s="260"/>
      <c r="H47" s="260"/>
    </row>
    <row r="48" spans="1:8" ht="12.75">
      <c r="A48" s="186"/>
      <c r="B48" s="259"/>
      <c r="C48" s="260"/>
      <c r="D48" s="260"/>
      <c r="E48" s="261"/>
      <c r="F48" s="186"/>
      <c r="G48" s="260"/>
      <c r="H48" s="260"/>
    </row>
    <row r="49" spans="1:8" ht="12.75">
      <c r="A49" s="186"/>
      <c r="B49" s="186"/>
      <c r="C49" s="260"/>
      <c r="D49" s="260"/>
      <c r="E49" s="186"/>
      <c r="F49" s="186"/>
      <c r="G49" s="263"/>
      <c r="H49" s="263"/>
    </row>
    <row r="50" spans="1:13" s="28" customFormat="1" ht="12.75">
      <c r="A50" s="166" t="s">
        <v>8</v>
      </c>
      <c r="B50" s="167">
        <f>pdeReportingDate</f>
        <v>45257</v>
      </c>
      <c r="C50" s="167"/>
      <c r="D50" s="167"/>
      <c r="E50" s="167"/>
      <c r="F50" s="167"/>
      <c r="G50" s="167"/>
      <c r="H50" s="167"/>
      <c r="M50" s="97"/>
    </row>
    <row r="51" spans="1:13" s="28" customFormat="1" ht="12.75">
      <c r="A51" s="166"/>
      <c r="B51" s="168"/>
      <c r="C51" s="168"/>
      <c r="D51" s="168"/>
      <c r="E51" s="168"/>
      <c r="F51" s="168"/>
      <c r="G51" s="168"/>
      <c r="H51" s="168"/>
      <c r="M51" s="97"/>
    </row>
    <row r="52" spans="1:8" s="28" customFormat="1" ht="12.75">
      <c r="A52" s="169" t="s">
        <v>306</v>
      </c>
      <c r="B52" s="170" t="str">
        <f>authorName</f>
        <v>Радостина Михайлова Цолева</v>
      </c>
      <c r="C52" s="170"/>
      <c r="D52" s="170"/>
      <c r="E52" s="170"/>
      <c r="F52" s="170"/>
      <c r="G52" s="170"/>
      <c r="H52" s="170"/>
    </row>
    <row r="53" spans="1:8" s="28" customFormat="1" ht="12.75">
      <c r="A53" s="169"/>
      <c r="B53" s="170"/>
      <c r="C53" s="170"/>
      <c r="D53" s="170"/>
      <c r="E53" s="170"/>
      <c r="F53" s="170"/>
      <c r="G53" s="170"/>
      <c r="H53" s="170"/>
    </row>
    <row r="54" spans="1:8" s="28" customFormat="1" ht="12.75">
      <c r="A54" s="169" t="s">
        <v>16</v>
      </c>
      <c r="B54" s="171" t="str">
        <f>+Начална!B17</f>
        <v>Кирил Николов Желязков</v>
      </c>
      <c r="C54" s="171"/>
      <c r="D54" s="171"/>
      <c r="E54" s="171"/>
      <c r="F54" s="171"/>
      <c r="G54" s="171"/>
      <c r="H54" s="171"/>
    </row>
    <row r="55" spans="1:8" ht="15.75" customHeight="1">
      <c r="A55" s="172"/>
      <c r="B55" s="173" t="s">
        <v>307</v>
      </c>
      <c r="C55" s="173"/>
      <c r="D55" s="173"/>
      <c r="E55" s="173"/>
      <c r="F55" s="27"/>
      <c r="G55" s="26"/>
      <c r="H55" s="28"/>
    </row>
    <row r="56" spans="1:8" ht="15.75" customHeight="1">
      <c r="A56" s="172"/>
      <c r="B56" s="173" t="s">
        <v>307</v>
      </c>
      <c r="C56" s="173"/>
      <c r="D56" s="173"/>
      <c r="E56" s="173"/>
      <c r="F56" s="27"/>
      <c r="G56" s="26"/>
      <c r="H56" s="28"/>
    </row>
    <row r="57" spans="1:8" ht="15.75" customHeight="1">
      <c r="A57" s="172"/>
      <c r="B57" s="173" t="s">
        <v>307</v>
      </c>
      <c r="C57" s="173"/>
      <c r="D57" s="173"/>
      <c r="E57" s="173"/>
      <c r="F57" s="27"/>
      <c r="G57" s="26"/>
      <c r="H57" s="28"/>
    </row>
    <row r="58" spans="1:8" ht="15.75" customHeight="1">
      <c r="A58" s="172"/>
      <c r="B58" s="173" t="s">
        <v>307</v>
      </c>
      <c r="C58" s="173"/>
      <c r="D58" s="173"/>
      <c r="E58" s="173"/>
      <c r="F58" s="27"/>
      <c r="G58" s="26"/>
      <c r="H58" s="28"/>
    </row>
    <row r="59" spans="1:8" ht="12.75">
      <c r="A59" s="172"/>
      <c r="B59" s="173"/>
      <c r="C59" s="173"/>
      <c r="D59" s="173"/>
      <c r="E59" s="173"/>
      <c r="F59" s="27"/>
      <c r="G59" s="26"/>
      <c r="H59" s="28"/>
    </row>
    <row r="60" spans="1:8" ht="12.75">
      <c r="A60" s="172"/>
      <c r="B60" s="173"/>
      <c r="C60" s="173"/>
      <c r="D60" s="173"/>
      <c r="E60" s="173"/>
      <c r="F60" s="27"/>
      <c r="G60" s="26"/>
      <c r="H60" s="28"/>
    </row>
    <row r="61" spans="1:8" ht="12.75">
      <c r="A61" s="172"/>
      <c r="B61" s="173"/>
      <c r="C61" s="173"/>
      <c r="D61" s="173"/>
      <c r="E61" s="173"/>
      <c r="F61" s="27"/>
      <c r="G61" s="26"/>
      <c r="H61" s="28"/>
    </row>
    <row r="62" spans="1:8" ht="12.75">
      <c r="A62" s="186"/>
      <c r="B62" s="186"/>
      <c r="C62" s="260"/>
      <c r="D62" s="260"/>
      <c r="E62" s="186"/>
      <c r="F62" s="186"/>
      <c r="G62" s="263"/>
      <c r="H62" s="263"/>
    </row>
    <row r="63" spans="1:8" ht="12.75">
      <c r="A63" s="186"/>
      <c r="B63" s="186"/>
      <c r="C63" s="260"/>
      <c r="D63" s="260"/>
      <c r="E63" s="186"/>
      <c r="F63" s="186"/>
      <c r="G63" s="263"/>
      <c r="H63" s="263"/>
    </row>
    <row r="64" spans="1:8" ht="12.75">
      <c r="A64" s="186"/>
      <c r="B64" s="186"/>
      <c r="C64" s="260"/>
      <c r="D64" s="260"/>
      <c r="E64" s="186"/>
      <c r="F64" s="186"/>
      <c r="G64" s="263"/>
      <c r="H64" s="263"/>
    </row>
    <row r="65" spans="1:8" ht="12.75">
      <c r="A65" s="186"/>
      <c r="B65" s="186"/>
      <c r="C65" s="260"/>
      <c r="D65" s="260"/>
      <c r="E65" s="186"/>
      <c r="F65" s="186"/>
      <c r="G65" s="263"/>
      <c r="H65" s="263"/>
    </row>
    <row r="66" spans="1:8" ht="12.75">
      <c r="A66" s="186"/>
      <c r="B66" s="186"/>
      <c r="C66" s="260"/>
      <c r="D66" s="260"/>
      <c r="E66" s="186"/>
      <c r="F66" s="186"/>
      <c r="G66" s="263"/>
      <c r="H66" s="263"/>
    </row>
    <row r="67" spans="1:8" ht="12.75">
      <c r="A67" s="186"/>
      <c r="B67" s="186"/>
      <c r="C67" s="260"/>
      <c r="D67" s="260"/>
      <c r="E67" s="186"/>
      <c r="F67" s="186"/>
      <c r="G67" s="263"/>
      <c r="H67" s="263"/>
    </row>
    <row r="68" spans="1:8" ht="12.75">
      <c r="A68" s="186"/>
      <c r="B68" s="186"/>
      <c r="C68" s="260"/>
      <c r="D68" s="260"/>
      <c r="E68" s="186"/>
      <c r="F68" s="186"/>
      <c r="G68" s="263"/>
      <c r="H68" s="263"/>
    </row>
    <row r="69" spans="1:8" ht="12.75">
      <c r="A69" s="186"/>
      <c r="B69" s="186"/>
      <c r="C69" s="260"/>
      <c r="D69" s="260"/>
      <c r="E69" s="186"/>
      <c r="F69" s="186"/>
      <c r="G69" s="263"/>
      <c r="H69" s="263"/>
    </row>
    <row r="70" spans="1:8" ht="12.75">
      <c r="A70" s="186"/>
      <c r="B70" s="186"/>
      <c r="C70" s="260"/>
      <c r="D70" s="260"/>
      <c r="E70" s="186"/>
      <c r="F70" s="186"/>
      <c r="G70" s="263"/>
      <c r="H70" s="263"/>
    </row>
    <row r="71" spans="1:8" ht="12.75">
      <c r="A71" s="186"/>
      <c r="B71" s="186"/>
      <c r="C71" s="260"/>
      <c r="D71" s="260"/>
      <c r="E71" s="186"/>
      <c r="F71" s="186"/>
      <c r="G71" s="263"/>
      <c r="H71" s="263"/>
    </row>
    <row r="72" spans="1:8" ht="12.75">
      <c r="A72" s="186"/>
      <c r="B72" s="186"/>
      <c r="C72" s="260"/>
      <c r="D72" s="260"/>
      <c r="E72" s="186"/>
      <c r="F72" s="186"/>
      <c r="G72" s="263"/>
      <c r="H72" s="263"/>
    </row>
    <row r="73" spans="1:8" ht="12.75">
      <c r="A73" s="186"/>
      <c r="B73" s="186"/>
      <c r="C73" s="260"/>
      <c r="D73" s="260"/>
      <c r="E73" s="186"/>
      <c r="F73" s="186"/>
      <c r="G73" s="263"/>
      <c r="H73" s="263"/>
    </row>
    <row r="74" spans="1:8" ht="12.75">
      <c r="A74" s="186"/>
      <c r="B74" s="186"/>
      <c r="C74" s="260"/>
      <c r="D74" s="260"/>
      <c r="E74" s="186"/>
      <c r="F74" s="186"/>
      <c r="G74" s="263"/>
      <c r="H74" s="263"/>
    </row>
    <row r="75" spans="1:8" ht="12.75">
      <c r="A75" s="186"/>
      <c r="B75" s="186"/>
      <c r="C75" s="260"/>
      <c r="D75" s="260"/>
      <c r="E75" s="186"/>
      <c r="F75" s="186"/>
      <c r="G75" s="263"/>
      <c r="H75" s="263"/>
    </row>
    <row r="76" spans="1:8" ht="12.75">
      <c r="A76" s="186"/>
      <c r="B76" s="186"/>
      <c r="C76" s="260"/>
      <c r="D76" s="260"/>
      <c r="E76" s="186"/>
      <c r="F76" s="186"/>
      <c r="G76" s="263"/>
      <c r="H76" s="263"/>
    </row>
    <row r="77" spans="1:8" ht="12.75">
      <c r="A77" s="186"/>
      <c r="B77" s="186"/>
      <c r="C77" s="260"/>
      <c r="D77" s="260"/>
      <c r="E77" s="186"/>
      <c r="F77" s="186"/>
      <c r="G77" s="263"/>
      <c r="H77" s="263"/>
    </row>
    <row r="78" spans="1:8" ht="12.75">
      <c r="A78" s="186"/>
      <c r="B78" s="186"/>
      <c r="C78" s="260"/>
      <c r="D78" s="260"/>
      <c r="E78" s="186"/>
      <c r="F78" s="186"/>
      <c r="G78" s="263"/>
      <c r="H78" s="263"/>
    </row>
    <row r="79" spans="1:8" ht="12.75">
      <c r="A79" s="186"/>
      <c r="B79" s="186"/>
      <c r="C79" s="260"/>
      <c r="D79" s="260"/>
      <c r="E79" s="186"/>
      <c r="F79" s="186"/>
      <c r="G79" s="263"/>
      <c r="H79" s="263"/>
    </row>
    <row r="80" spans="1:8" ht="12.75">
      <c r="A80" s="186"/>
      <c r="B80" s="186"/>
      <c r="C80" s="260"/>
      <c r="D80" s="260"/>
      <c r="E80" s="186"/>
      <c r="F80" s="186"/>
      <c r="G80" s="263"/>
      <c r="H80" s="263"/>
    </row>
    <row r="81" spans="1:8" ht="12.75">
      <c r="A81" s="186"/>
      <c r="B81" s="186"/>
      <c r="C81" s="260"/>
      <c r="D81" s="260"/>
      <c r="E81" s="186"/>
      <c r="F81" s="186"/>
      <c r="G81" s="263"/>
      <c r="H81" s="263"/>
    </row>
    <row r="82" spans="1:8" ht="12.75">
      <c r="A82" s="186"/>
      <c r="B82" s="186"/>
      <c r="C82" s="260"/>
      <c r="D82" s="260"/>
      <c r="E82" s="186"/>
      <c r="F82" s="186"/>
      <c r="G82" s="263"/>
      <c r="H82" s="263"/>
    </row>
    <row r="83" spans="1:8" ht="12.75">
      <c r="A83" s="186"/>
      <c r="B83" s="186"/>
      <c r="C83" s="260"/>
      <c r="D83" s="260"/>
      <c r="E83" s="186"/>
      <c r="F83" s="186"/>
      <c r="G83" s="263"/>
      <c r="H83" s="263"/>
    </row>
    <row r="84" spans="1:8" ht="12.75">
      <c r="A84" s="186"/>
      <c r="B84" s="186"/>
      <c r="C84" s="260"/>
      <c r="D84" s="260"/>
      <c r="E84" s="186"/>
      <c r="F84" s="186"/>
      <c r="G84" s="263"/>
      <c r="H84" s="263"/>
    </row>
    <row r="85" spans="1:8" ht="12.75">
      <c r="A85" s="186"/>
      <c r="B85" s="186"/>
      <c r="C85" s="260"/>
      <c r="D85" s="260"/>
      <c r="E85" s="186"/>
      <c r="F85" s="186"/>
      <c r="G85" s="263"/>
      <c r="H85" s="263"/>
    </row>
    <row r="86" spans="1:8" ht="12.75">
      <c r="A86" s="186"/>
      <c r="B86" s="186"/>
      <c r="C86" s="260"/>
      <c r="D86" s="260"/>
      <c r="E86" s="186"/>
      <c r="F86" s="186"/>
      <c r="G86" s="263"/>
      <c r="H86" s="263"/>
    </row>
    <row r="87" spans="1:8" ht="12.75">
      <c r="A87" s="186"/>
      <c r="B87" s="186"/>
      <c r="C87" s="260"/>
      <c r="D87" s="260"/>
      <c r="E87" s="186"/>
      <c r="F87" s="186"/>
      <c r="G87" s="263"/>
      <c r="H87" s="263"/>
    </row>
    <row r="88" spans="1:8" ht="12.75">
      <c r="A88" s="186"/>
      <c r="B88" s="186"/>
      <c r="C88" s="260"/>
      <c r="D88" s="260"/>
      <c r="E88" s="186"/>
      <c r="F88" s="186"/>
      <c r="G88" s="263"/>
      <c r="H88" s="263"/>
    </row>
    <row r="89" spans="1:8" ht="12.75">
      <c r="A89" s="186"/>
      <c r="B89" s="186"/>
      <c r="C89" s="260"/>
      <c r="D89" s="260"/>
      <c r="E89" s="186"/>
      <c r="F89" s="186"/>
      <c r="G89" s="263"/>
      <c r="H89" s="263"/>
    </row>
    <row r="90" spans="1:8" ht="12.75">
      <c r="A90" s="186"/>
      <c r="B90" s="186"/>
      <c r="C90" s="260"/>
      <c r="D90" s="260"/>
      <c r="E90" s="186"/>
      <c r="F90" s="186"/>
      <c r="G90" s="263"/>
      <c r="H90" s="263"/>
    </row>
    <row r="91" spans="1:8" ht="12.75">
      <c r="A91" s="186"/>
      <c r="B91" s="186"/>
      <c r="C91" s="260"/>
      <c r="D91" s="260"/>
      <c r="E91" s="186"/>
      <c r="F91" s="186"/>
      <c r="G91" s="263"/>
      <c r="H91" s="263"/>
    </row>
    <row r="92" spans="1:8" ht="12.75">
      <c r="A92" s="186"/>
      <c r="B92" s="186"/>
      <c r="C92" s="260"/>
      <c r="D92" s="260"/>
      <c r="E92" s="186"/>
      <c r="F92" s="186"/>
      <c r="G92" s="263"/>
      <c r="H92" s="263"/>
    </row>
    <row r="93" spans="1:8" ht="12.75">
      <c r="A93" s="186"/>
      <c r="B93" s="186"/>
      <c r="C93" s="260"/>
      <c r="D93" s="260"/>
      <c r="E93" s="186"/>
      <c r="F93" s="186"/>
      <c r="G93" s="263"/>
      <c r="H93" s="263"/>
    </row>
    <row r="94" spans="1:8" ht="12.75">
      <c r="A94" s="186"/>
      <c r="B94" s="186"/>
      <c r="C94" s="260"/>
      <c r="D94" s="260"/>
      <c r="E94" s="186"/>
      <c r="F94" s="186"/>
      <c r="G94" s="263"/>
      <c r="H94" s="263"/>
    </row>
    <row r="95" spans="1:8" ht="12.75">
      <c r="A95" s="186"/>
      <c r="B95" s="186"/>
      <c r="C95" s="260"/>
      <c r="D95" s="260"/>
      <c r="E95" s="186"/>
      <c r="F95" s="186"/>
      <c r="G95" s="263"/>
      <c r="H95" s="263"/>
    </row>
    <row r="96" spans="1:8" ht="12.75">
      <c r="A96" s="186"/>
      <c r="B96" s="186"/>
      <c r="C96" s="260"/>
      <c r="D96" s="260"/>
      <c r="E96" s="186"/>
      <c r="F96" s="186"/>
      <c r="G96" s="263"/>
      <c r="H96" s="263"/>
    </row>
    <row r="97" spans="1:8" ht="12.75">
      <c r="A97" s="186"/>
      <c r="B97" s="186"/>
      <c r="C97" s="260"/>
      <c r="D97" s="260"/>
      <c r="E97" s="186"/>
      <c r="F97" s="186"/>
      <c r="G97" s="263"/>
      <c r="H97" s="263"/>
    </row>
    <row r="98" spans="1:8" ht="12.75">
      <c r="A98" s="186"/>
      <c r="B98" s="186"/>
      <c r="C98" s="260"/>
      <c r="D98" s="260"/>
      <c r="E98" s="186"/>
      <c r="F98" s="186"/>
      <c r="G98" s="263"/>
      <c r="H98" s="263"/>
    </row>
    <row r="99" spans="1:8" ht="12.75">
      <c r="A99" s="186"/>
      <c r="B99" s="186"/>
      <c r="C99" s="260"/>
      <c r="D99" s="260"/>
      <c r="E99" s="186"/>
      <c r="F99" s="186"/>
      <c r="G99" s="263"/>
      <c r="H99" s="263"/>
    </row>
    <row r="100" spans="1:8" ht="12.75">
      <c r="A100" s="186"/>
      <c r="B100" s="186"/>
      <c r="C100" s="260"/>
      <c r="D100" s="260"/>
      <c r="E100" s="186"/>
      <c r="F100" s="186"/>
      <c r="G100" s="263"/>
      <c r="H100" s="263"/>
    </row>
    <row r="101" spans="1:8" ht="12.75">
      <c r="A101" s="186"/>
      <c r="B101" s="186"/>
      <c r="C101" s="260"/>
      <c r="D101" s="260"/>
      <c r="E101" s="186"/>
      <c r="F101" s="186"/>
      <c r="G101" s="263"/>
      <c r="H101" s="263"/>
    </row>
    <row r="102" spans="1:8" ht="12.75">
      <c r="A102" s="186"/>
      <c r="B102" s="186"/>
      <c r="C102" s="260"/>
      <c r="D102" s="260"/>
      <c r="E102" s="186"/>
      <c r="F102" s="186"/>
      <c r="G102" s="263"/>
      <c r="H102" s="263"/>
    </row>
    <row r="103" spans="1:8" ht="12.75">
      <c r="A103" s="186"/>
      <c r="B103" s="186"/>
      <c r="C103" s="260"/>
      <c r="D103" s="260"/>
      <c r="E103" s="186"/>
      <c r="F103" s="186"/>
      <c r="G103" s="263"/>
      <c r="H103" s="263"/>
    </row>
    <row r="104" spans="1:6" ht="12.75">
      <c r="A104" s="186"/>
      <c r="B104" s="186"/>
      <c r="C104" s="185"/>
      <c r="D104" s="185"/>
      <c r="E104" s="186"/>
      <c r="F104" s="186"/>
    </row>
    <row r="105" spans="1:6" ht="12.75">
      <c r="A105" s="186"/>
      <c r="B105" s="186"/>
      <c r="C105" s="185"/>
      <c r="D105" s="185"/>
      <c r="E105" s="186"/>
      <c r="F105" s="186"/>
    </row>
    <row r="106" spans="1:6" ht="12.75">
      <c r="A106" s="186"/>
      <c r="B106" s="186"/>
      <c r="C106" s="185"/>
      <c r="D106" s="185"/>
      <c r="E106" s="186"/>
      <c r="F106" s="186"/>
    </row>
    <row r="107" spans="1:6" ht="12.75">
      <c r="A107" s="186"/>
      <c r="B107" s="186"/>
      <c r="C107" s="185"/>
      <c r="D107" s="185"/>
      <c r="E107" s="186"/>
      <c r="F107" s="186"/>
    </row>
    <row r="108" spans="1:6" ht="12.75">
      <c r="A108" s="186"/>
      <c r="B108" s="186"/>
      <c r="C108" s="185"/>
      <c r="D108" s="185"/>
      <c r="E108" s="186"/>
      <c r="F108" s="186"/>
    </row>
    <row r="109" spans="1:6" ht="12.75">
      <c r="A109" s="186"/>
      <c r="B109" s="186"/>
      <c r="C109" s="185"/>
      <c r="D109" s="185"/>
      <c r="E109" s="186"/>
      <c r="F109" s="186"/>
    </row>
    <row r="110" spans="1:6" ht="12.75">
      <c r="A110" s="186"/>
      <c r="B110" s="186"/>
      <c r="C110" s="185"/>
      <c r="D110" s="185"/>
      <c r="E110" s="186"/>
      <c r="F110" s="186"/>
    </row>
    <row r="111" spans="1:6" ht="12.75">
      <c r="A111" s="186"/>
      <c r="B111" s="186"/>
      <c r="C111" s="185"/>
      <c r="D111" s="185"/>
      <c r="E111" s="186"/>
      <c r="F111" s="186"/>
    </row>
    <row r="112" spans="1:6" ht="12.75">
      <c r="A112" s="186"/>
      <c r="B112" s="186"/>
      <c r="C112" s="185"/>
      <c r="D112" s="185"/>
      <c r="E112" s="186"/>
      <c r="F112" s="186"/>
    </row>
    <row r="113" spans="1:6" ht="12.75">
      <c r="A113" s="186"/>
      <c r="B113" s="186"/>
      <c r="C113" s="185"/>
      <c r="D113" s="185"/>
      <c r="E113" s="186"/>
      <c r="F113" s="186"/>
    </row>
    <row r="114" spans="1:6" ht="12.75">
      <c r="A114" s="186"/>
      <c r="B114" s="186"/>
      <c r="C114" s="185"/>
      <c r="D114" s="185"/>
      <c r="E114" s="186"/>
      <c r="F114" s="186"/>
    </row>
    <row r="115" spans="1:6" ht="12.75">
      <c r="A115" s="186"/>
      <c r="B115" s="186"/>
      <c r="C115" s="185"/>
      <c r="D115" s="185"/>
      <c r="E115" s="186"/>
      <c r="F115" s="186"/>
    </row>
    <row r="116" spans="1:6" ht="12.75">
      <c r="A116" s="186"/>
      <c r="B116" s="186"/>
      <c r="C116" s="185"/>
      <c r="D116" s="185"/>
      <c r="E116" s="186"/>
      <c r="F116" s="186"/>
    </row>
    <row r="117" spans="1:6" ht="12.75">
      <c r="A117" s="186"/>
      <c r="B117" s="186"/>
      <c r="C117" s="185"/>
      <c r="D117" s="185"/>
      <c r="E117" s="186"/>
      <c r="F117" s="186"/>
    </row>
    <row r="118" spans="1:6" ht="12.75">
      <c r="A118" s="186"/>
      <c r="B118" s="186"/>
      <c r="C118" s="185"/>
      <c r="D118" s="185"/>
      <c r="E118" s="186"/>
      <c r="F118" s="186"/>
    </row>
    <row r="119" spans="1:6" ht="12.75">
      <c r="A119" s="186"/>
      <c r="B119" s="186"/>
      <c r="C119" s="185"/>
      <c r="D119" s="185"/>
      <c r="E119" s="186"/>
      <c r="F119" s="186"/>
    </row>
    <row r="120" spans="1:6" ht="12.75">
      <c r="A120" s="186"/>
      <c r="B120" s="186"/>
      <c r="C120" s="185"/>
      <c r="D120" s="185"/>
      <c r="E120" s="186"/>
      <c r="F120" s="186"/>
    </row>
    <row r="121" spans="1:6" ht="12.75">
      <c r="A121" s="186"/>
      <c r="B121" s="186"/>
      <c r="C121" s="185"/>
      <c r="D121" s="185"/>
      <c r="E121" s="186"/>
      <c r="F121" s="186"/>
    </row>
    <row r="122" spans="1:6" ht="12.75">
      <c r="A122" s="186"/>
      <c r="B122" s="186"/>
      <c r="C122" s="185"/>
      <c r="D122" s="185"/>
      <c r="E122" s="186"/>
      <c r="F122" s="186"/>
    </row>
    <row r="123" spans="1:6" ht="12.75">
      <c r="A123" s="186"/>
      <c r="B123" s="186"/>
      <c r="C123" s="185"/>
      <c r="D123" s="185"/>
      <c r="E123" s="186"/>
      <c r="F123" s="186"/>
    </row>
    <row r="124" spans="1:6" ht="12.75">
      <c r="A124" s="186"/>
      <c r="B124" s="186"/>
      <c r="C124" s="185"/>
      <c r="D124" s="185"/>
      <c r="E124" s="186"/>
      <c r="F124" s="186"/>
    </row>
    <row r="125" spans="1:6" ht="12.75">
      <c r="A125" s="186"/>
      <c r="B125" s="186"/>
      <c r="C125" s="185"/>
      <c r="D125" s="185"/>
      <c r="E125" s="186"/>
      <c r="F125" s="186"/>
    </row>
    <row r="126" spans="1:6" ht="12.75">
      <c r="A126" s="186"/>
      <c r="B126" s="186"/>
      <c r="C126" s="185"/>
      <c r="D126" s="185"/>
      <c r="E126" s="186"/>
      <c r="F126" s="186"/>
    </row>
    <row r="127" spans="1:6" ht="12.75">
      <c r="A127" s="186"/>
      <c r="B127" s="186"/>
      <c r="C127" s="185"/>
      <c r="D127" s="185"/>
      <c r="E127" s="186"/>
      <c r="F127" s="186"/>
    </row>
    <row r="128" spans="1:6" ht="12.75">
      <c r="A128" s="186"/>
      <c r="B128" s="186"/>
      <c r="C128" s="185"/>
      <c r="D128" s="185"/>
      <c r="E128" s="186"/>
      <c r="F128" s="186"/>
    </row>
    <row r="129" spans="1:6" ht="12.75">
      <c r="A129" s="186"/>
      <c r="B129" s="186"/>
      <c r="C129" s="185"/>
      <c r="D129" s="185"/>
      <c r="E129" s="186"/>
      <c r="F129" s="186"/>
    </row>
    <row r="130" spans="1:6" ht="12.75">
      <c r="A130" s="186"/>
      <c r="B130" s="186"/>
      <c r="C130" s="185"/>
      <c r="D130" s="185"/>
      <c r="E130" s="186"/>
      <c r="F130" s="186"/>
    </row>
    <row r="131" spans="1:6" ht="12.75">
      <c r="A131" s="186"/>
      <c r="B131" s="186"/>
      <c r="C131" s="185"/>
      <c r="D131" s="185"/>
      <c r="E131" s="186"/>
      <c r="F131" s="186"/>
    </row>
    <row r="132" spans="1:6" ht="12.75">
      <c r="A132" s="186"/>
      <c r="B132" s="186"/>
      <c r="C132" s="185"/>
      <c r="D132" s="185"/>
      <c r="E132" s="186"/>
      <c r="F132" s="186"/>
    </row>
    <row r="133" spans="1:6" ht="12.75">
      <c r="A133" s="186"/>
      <c r="B133" s="186"/>
      <c r="C133" s="185"/>
      <c r="D133" s="185"/>
      <c r="E133" s="186"/>
      <c r="F133" s="186"/>
    </row>
    <row r="134" spans="1:6" ht="12.75">
      <c r="A134" s="186"/>
      <c r="B134" s="186"/>
      <c r="C134" s="185"/>
      <c r="D134" s="185"/>
      <c r="E134" s="186"/>
      <c r="F134" s="186"/>
    </row>
    <row r="135" spans="1:6" ht="12.75">
      <c r="A135" s="186"/>
      <c r="B135" s="186"/>
      <c r="C135" s="185"/>
      <c r="D135" s="185"/>
      <c r="E135" s="186"/>
      <c r="F135" s="186"/>
    </row>
    <row r="136" spans="1:6" ht="12.75">
      <c r="A136" s="186"/>
      <c r="B136" s="186"/>
      <c r="C136" s="185"/>
      <c r="D136" s="185"/>
      <c r="E136" s="186"/>
      <c r="F136" s="186"/>
    </row>
    <row r="137" spans="1:6" ht="12.75">
      <c r="A137" s="186"/>
      <c r="B137" s="186"/>
      <c r="C137" s="185"/>
      <c r="D137" s="185"/>
      <c r="E137" s="186"/>
      <c r="F137" s="186"/>
    </row>
    <row r="138" spans="1:6" ht="12.75">
      <c r="A138" s="186"/>
      <c r="B138" s="186"/>
      <c r="C138" s="185"/>
      <c r="D138" s="185"/>
      <c r="E138" s="186"/>
      <c r="F138" s="186"/>
    </row>
    <row r="139" spans="1:6" ht="12.75">
      <c r="A139" s="186"/>
      <c r="B139" s="186"/>
      <c r="C139" s="185"/>
      <c r="D139" s="185"/>
      <c r="E139" s="186"/>
      <c r="F139" s="186"/>
    </row>
    <row r="140" spans="1:6" ht="12.75">
      <c r="A140" s="186"/>
      <c r="B140" s="186"/>
      <c r="C140" s="185"/>
      <c r="D140" s="185"/>
      <c r="E140" s="186"/>
      <c r="F140" s="186"/>
    </row>
    <row r="141" spans="1:6" ht="12.75">
      <c r="A141" s="186"/>
      <c r="B141" s="186"/>
      <c r="C141" s="185"/>
      <c r="D141" s="185"/>
      <c r="E141" s="186"/>
      <c r="F141" s="186"/>
    </row>
    <row r="142" spans="1:6" ht="12.75">
      <c r="A142" s="186"/>
      <c r="B142" s="186"/>
      <c r="C142" s="185"/>
      <c r="D142" s="185"/>
      <c r="E142" s="186"/>
      <c r="F142" s="186"/>
    </row>
    <row r="143" spans="1:6" ht="12.75">
      <c r="A143" s="186"/>
      <c r="B143" s="186"/>
      <c r="C143" s="185"/>
      <c r="D143" s="185"/>
      <c r="E143" s="186"/>
      <c r="F143" s="186"/>
    </row>
    <row r="144" spans="1:6" ht="12.75">
      <c r="A144" s="186"/>
      <c r="B144" s="186"/>
      <c r="C144" s="185"/>
      <c r="D144" s="185"/>
      <c r="E144" s="186"/>
      <c r="F144" s="186"/>
    </row>
    <row r="145" spans="1:6" ht="12.75">
      <c r="A145" s="186"/>
      <c r="B145" s="186"/>
      <c r="C145" s="185"/>
      <c r="D145" s="185"/>
      <c r="E145" s="186"/>
      <c r="F145" s="186"/>
    </row>
    <row r="146" spans="1:6" ht="12.75">
      <c r="A146" s="186"/>
      <c r="B146" s="186"/>
      <c r="C146" s="185"/>
      <c r="D146" s="185"/>
      <c r="E146" s="186"/>
      <c r="F146" s="186"/>
    </row>
    <row r="147" spans="1:6" ht="12.75">
      <c r="A147" s="186"/>
      <c r="B147" s="186"/>
      <c r="C147" s="185"/>
      <c r="D147" s="185"/>
      <c r="E147" s="186"/>
      <c r="F147" s="186"/>
    </row>
    <row r="148" spans="1:6" ht="12.75">
      <c r="A148" s="186"/>
      <c r="B148" s="186"/>
      <c r="C148" s="185"/>
      <c r="D148" s="185"/>
      <c r="E148" s="186"/>
      <c r="F148" s="186"/>
    </row>
    <row r="149" spans="1:6" ht="12.75">
      <c r="A149" s="186"/>
      <c r="B149" s="186"/>
      <c r="C149" s="185"/>
      <c r="D149" s="185"/>
      <c r="E149" s="186"/>
      <c r="F149" s="186"/>
    </row>
    <row r="150" spans="1:6" ht="12.75">
      <c r="A150" s="186"/>
      <c r="B150" s="186"/>
      <c r="C150" s="185"/>
      <c r="D150" s="185"/>
      <c r="E150" s="186"/>
      <c r="F150" s="186"/>
    </row>
    <row r="151" spans="1:6" ht="12.75">
      <c r="A151" s="186"/>
      <c r="B151" s="186"/>
      <c r="C151" s="185"/>
      <c r="D151" s="185"/>
      <c r="E151" s="186"/>
      <c r="F151" s="186"/>
    </row>
    <row r="152" spans="1:6" ht="12.75">
      <c r="A152" s="186"/>
      <c r="B152" s="186"/>
      <c r="C152" s="185"/>
      <c r="D152" s="185"/>
      <c r="E152" s="186"/>
      <c r="F152" s="186"/>
    </row>
    <row r="153" spans="1:6" ht="12.75">
      <c r="A153" s="186"/>
      <c r="B153" s="186"/>
      <c r="C153" s="185"/>
      <c r="D153" s="185"/>
      <c r="E153" s="186"/>
      <c r="F153" s="186"/>
    </row>
    <row r="154" spans="1:6" ht="12.75">
      <c r="A154" s="186"/>
      <c r="B154" s="186"/>
      <c r="C154" s="185"/>
      <c r="D154" s="185"/>
      <c r="E154" s="186"/>
      <c r="F154" s="186"/>
    </row>
    <row r="155" spans="1:6" ht="12.75">
      <c r="A155" s="186"/>
      <c r="B155" s="186"/>
      <c r="C155" s="185"/>
      <c r="D155" s="185"/>
      <c r="E155" s="186"/>
      <c r="F155" s="186"/>
    </row>
    <row r="156" spans="1:6" ht="12.75">
      <c r="A156" s="186"/>
      <c r="B156" s="186"/>
      <c r="C156" s="185"/>
      <c r="D156" s="185"/>
      <c r="E156" s="186"/>
      <c r="F156" s="186"/>
    </row>
    <row r="157" spans="1:6" ht="12.75">
      <c r="A157" s="186"/>
      <c r="B157" s="186"/>
      <c r="C157" s="185"/>
      <c r="D157" s="185"/>
      <c r="E157" s="186"/>
      <c r="F157" s="186"/>
    </row>
    <row r="158" spans="1:6" ht="12.75">
      <c r="A158" s="186"/>
      <c r="B158" s="186"/>
      <c r="C158" s="185"/>
      <c r="D158" s="185"/>
      <c r="E158" s="186"/>
      <c r="F158" s="186"/>
    </row>
    <row r="159" spans="1:6" ht="12.75">
      <c r="A159" s="186"/>
      <c r="B159" s="186"/>
      <c r="C159" s="185"/>
      <c r="D159" s="185"/>
      <c r="E159" s="186"/>
      <c r="F159" s="186"/>
    </row>
    <row r="160" spans="1:6" ht="12.75">
      <c r="A160" s="186"/>
      <c r="B160" s="186"/>
      <c r="C160" s="185"/>
      <c r="D160" s="185"/>
      <c r="E160" s="186"/>
      <c r="F160" s="186"/>
    </row>
    <row r="161" spans="1:6" ht="12.75">
      <c r="A161" s="186"/>
      <c r="B161" s="186"/>
      <c r="C161" s="185"/>
      <c r="D161" s="185"/>
      <c r="E161" s="186"/>
      <c r="F161" s="186"/>
    </row>
    <row r="162" spans="1:6" ht="12.75">
      <c r="A162" s="186"/>
      <c r="B162" s="186"/>
      <c r="C162" s="185"/>
      <c r="D162" s="185"/>
      <c r="E162" s="186"/>
      <c r="F162" s="186"/>
    </row>
    <row r="163" spans="1:6" ht="12.75">
      <c r="A163" s="186"/>
      <c r="B163" s="186"/>
      <c r="C163" s="185"/>
      <c r="D163" s="185"/>
      <c r="E163" s="186"/>
      <c r="F163" s="186"/>
    </row>
    <row r="164" spans="1:6" ht="12.75">
      <c r="A164" s="186"/>
      <c r="B164" s="186"/>
      <c r="C164" s="185"/>
      <c r="D164" s="185"/>
      <c r="E164" s="186"/>
      <c r="F164" s="186"/>
    </row>
    <row r="165" spans="1:6" ht="12.75">
      <c r="A165" s="186"/>
      <c r="B165" s="186"/>
      <c r="C165" s="185"/>
      <c r="D165" s="185"/>
      <c r="E165" s="186"/>
      <c r="F165" s="186"/>
    </row>
    <row r="166" spans="1:6" ht="12.75">
      <c r="A166" s="186"/>
      <c r="B166" s="186"/>
      <c r="C166" s="185"/>
      <c r="D166" s="185"/>
      <c r="E166" s="186"/>
      <c r="F166" s="186"/>
    </row>
    <row r="167" spans="1:6" ht="12.75">
      <c r="A167" s="186"/>
      <c r="B167" s="186"/>
      <c r="C167" s="185"/>
      <c r="D167" s="185"/>
      <c r="E167" s="186"/>
      <c r="F167" s="186"/>
    </row>
    <row r="168" spans="1:6" ht="12.75">
      <c r="A168" s="186"/>
      <c r="B168" s="186"/>
      <c r="C168" s="185"/>
      <c r="D168" s="185"/>
      <c r="E168" s="186"/>
      <c r="F168" s="186"/>
    </row>
    <row r="169" spans="1:6" ht="12.75">
      <c r="A169" s="186"/>
      <c r="B169" s="186"/>
      <c r="C169" s="185"/>
      <c r="D169" s="185"/>
      <c r="E169" s="186"/>
      <c r="F169" s="186"/>
    </row>
    <row r="170" spans="1:6" ht="12.75">
      <c r="A170" s="186"/>
      <c r="B170" s="186"/>
      <c r="C170" s="185"/>
      <c r="D170" s="185"/>
      <c r="E170" s="186"/>
      <c r="F170" s="186"/>
    </row>
    <row r="171" spans="1:6" ht="12.75">
      <c r="A171" s="186"/>
      <c r="B171" s="186"/>
      <c r="C171" s="185"/>
      <c r="D171" s="185"/>
      <c r="E171" s="186"/>
      <c r="F171" s="186"/>
    </row>
    <row r="172" spans="1:6" ht="12.75">
      <c r="A172" s="186"/>
      <c r="B172" s="186"/>
      <c r="C172" s="185"/>
      <c r="D172" s="185"/>
      <c r="E172" s="186"/>
      <c r="F172" s="186"/>
    </row>
    <row r="173" spans="1:6" ht="12.75">
      <c r="A173" s="186"/>
      <c r="B173" s="186"/>
      <c r="C173" s="185"/>
      <c r="D173" s="185"/>
      <c r="E173" s="186"/>
      <c r="F173" s="186"/>
    </row>
    <row r="174" spans="1:6" ht="12.75">
      <c r="A174" s="186"/>
      <c r="B174" s="186"/>
      <c r="C174" s="185"/>
      <c r="D174" s="185"/>
      <c r="E174" s="186"/>
      <c r="F174" s="186"/>
    </row>
    <row r="175" spans="1:6" ht="12.75">
      <c r="A175" s="186"/>
      <c r="B175" s="186"/>
      <c r="C175" s="185"/>
      <c r="D175" s="185"/>
      <c r="E175" s="186"/>
      <c r="F175" s="186"/>
    </row>
    <row r="176" spans="1:6" ht="12.75">
      <c r="A176" s="186"/>
      <c r="B176" s="186"/>
      <c r="C176" s="185"/>
      <c r="D176" s="185"/>
      <c r="E176" s="186"/>
      <c r="F176" s="186"/>
    </row>
    <row r="177" spans="1:6" ht="12.75">
      <c r="A177" s="186"/>
      <c r="B177" s="186"/>
      <c r="C177" s="185"/>
      <c r="D177" s="185"/>
      <c r="E177" s="186"/>
      <c r="F177" s="186"/>
    </row>
    <row r="178" spans="1:6" ht="12.75">
      <c r="A178" s="186"/>
      <c r="B178" s="186"/>
      <c r="C178" s="185"/>
      <c r="D178" s="185"/>
      <c r="E178" s="186"/>
      <c r="F178" s="186"/>
    </row>
    <row r="179" spans="1:6" ht="12.75">
      <c r="A179" s="186"/>
      <c r="B179" s="186"/>
      <c r="C179" s="185"/>
      <c r="D179" s="185"/>
      <c r="E179" s="186"/>
      <c r="F179" s="186"/>
    </row>
    <row r="180" spans="1:6" ht="12.75">
      <c r="A180" s="186"/>
      <c r="B180" s="186"/>
      <c r="C180" s="185"/>
      <c r="D180" s="185"/>
      <c r="E180" s="186"/>
      <c r="F180" s="186"/>
    </row>
    <row r="181" spans="1:6" ht="12.75">
      <c r="A181" s="186"/>
      <c r="B181" s="186"/>
      <c r="C181" s="185"/>
      <c r="D181" s="185"/>
      <c r="E181" s="186"/>
      <c r="F181" s="186"/>
    </row>
    <row r="182" spans="1:6" ht="12.75">
      <c r="A182" s="186"/>
      <c r="B182" s="186"/>
      <c r="C182" s="185"/>
      <c r="D182" s="185"/>
      <c r="E182" s="186"/>
      <c r="F182" s="186"/>
    </row>
    <row r="183" spans="1:6" ht="12.75">
      <c r="A183" s="186"/>
      <c r="B183" s="186"/>
      <c r="C183" s="185"/>
      <c r="D183" s="185"/>
      <c r="E183" s="186"/>
      <c r="F183" s="186"/>
    </row>
    <row r="184" spans="1:6" ht="12.75">
      <c r="A184" s="186"/>
      <c r="B184" s="186"/>
      <c r="C184" s="185"/>
      <c r="D184" s="185"/>
      <c r="E184" s="186"/>
      <c r="F184" s="186"/>
    </row>
    <row r="185" spans="1:6" ht="12.75">
      <c r="A185" s="186"/>
      <c r="B185" s="186"/>
      <c r="C185" s="185"/>
      <c r="D185" s="185"/>
      <c r="E185" s="186"/>
      <c r="F185" s="186"/>
    </row>
    <row r="186" spans="1:6" ht="12.75">
      <c r="A186" s="186"/>
      <c r="B186" s="186"/>
      <c r="C186" s="185"/>
      <c r="D186" s="185"/>
      <c r="E186" s="186"/>
      <c r="F186" s="186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80" zoomScaleSheetLayoutView="80" workbookViewId="0" topLeftCell="A28">
      <selection activeCell="D48" sqref="D48"/>
    </sheetView>
  </sheetViews>
  <sheetFormatPr defaultColWidth="9.140625" defaultRowHeight="15"/>
  <cols>
    <col min="1" max="1" width="69.8515625" style="264" customWidth="1"/>
    <col min="2" max="2" width="11.8515625" style="264" customWidth="1"/>
    <col min="3" max="4" width="22.7109375" style="265" customWidth="1"/>
    <col min="5" max="5" width="12.00390625" style="264" customWidth="1"/>
    <col min="6" max="6" width="12.140625" style="264" customWidth="1"/>
    <col min="7" max="255" width="9.28125" style="264" customWidth="1"/>
    <col min="256" max="16384" width="11.57421875" style="0" customWidth="1"/>
  </cols>
  <sheetData>
    <row r="1" spans="1:7" ht="15.75" customHeight="1">
      <c r="A1" s="29" t="s">
        <v>417</v>
      </c>
      <c r="B1" s="29"/>
      <c r="C1" s="266"/>
      <c r="D1" s="267"/>
      <c r="E1" s="178"/>
      <c r="F1" s="267"/>
      <c r="G1" s="268"/>
    </row>
    <row r="2" spans="1:7" ht="15.75" customHeight="1">
      <c r="A2" s="32" t="str">
        <f>CONCATENATE("(",LOWER(reportConsolidation),")")</f>
        <v>(на консолидирана основа)</v>
      </c>
      <c r="B2" s="32"/>
      <c r="C2" s="266"/>
      <c r="D2" s="267"/>
      <c r="E2" s="178"/>
      <c r="F2" s="269"/>
      <c r="G2" s="268"/>
    </row>
    <row r="3" spans="1:7" ht="12.75">
      <c r="A3" s="270"/>
      <c r="B3" s="271"/>
      <c r="C3" s="266"/>
      <c r="D3" s="178"/>
      <c r="E3" s="30"/>
      <c r="F3" s="30"/>
      <c r="G3" s="30"/>
    </row>
    <row r="4" spans="1:4" ht="15.75" customHeight="1">
      <c r="A4" s="39" t="str">
        <f>CONCATENATE("на ",UPPER(pdeName))</f>
        <v>на СПЕЦИАЛИЗИРАНИ БИЗНЕС СИСТЕМИ АД</v>
      </c>
      <c r="B4" s="39"/>
      <c r="C4" s="180"/>
      <c r="D4" s="272"/>
    </row>
    <row r="5" spans="1:4" ht="15.75" customHeight="1">
      <c r="A5" s="39" t="str">
        <f>CONCATENATE("ЕИК по БУЛСТАТ: ",pdeBulstat)</f>
        <v>ЕИК по БУЛСТАТ: 121814067</v>
      </c>
      <c r="B5" s="39"/>
      <c r="C5" s="183"/>
      <c r="D5" s="170"/>
    </row>
    <row r="6" spans="1:4" ht="12.75">
      <c r="A6" s="39" t="str">
        <f>CONCATENATE("към ",TEXT(endDate,"dd.mm.yyyy")," г.")</f>
        <v>към 30.09.2023 г.</v>
      </c>
      <c r="B6" s="39"/>
      <c r="C6" s="183"/>
      <c r="D6" s="171"/>
    </row>
    <row r="7" spans="1:6" ht="12.75">
      <c r="A7" s="162"/>
      <c r="B7" s="30"/>
      <c r="C7" s="162"/>
      <c r="D7" s="45" t="s">
        <v>39</v>
      </c>
      <c r="E7" s="268"/>
      <c r="F7" s="268"/>
    </row>
    <row r="8" spans="1:5" ht="33.75" customHeight="1">
      <c r="A8" s="273" t="s">
        <v>418</v>
      </c>
      <c r="B8" s="274" t="s">
        <v>41</v>
      </c>
      <c r="C8" s="275" t="s">
        <v>42</v>
      </c>
      <c r="D8" s="276" t="s">
        <v>46</v>
      </c>
      <c r="E8" s="277"/>
    </row>
    <row r="9" spans="1:5" ht="12.75">
      <c r="A9" s="278" t="s">
        <v>47</v>
      </c>
      <c r="B9" s="279" t="s">
        <v>48</v>
      </c>
      <c r="C9" s="280">
        <v>1</v>
      </c>
      <c r="D9" s="281">
        <v>2</v>
      </c>
      <c r="E9" s="277"/>
    </row>
    <row r="10" spans="1:5" ht="12.75">
      <c r="A10" s="282" t="s">
        <v>419</v>
      </c>
      <c r="B10" s="283"/>
      <c r="C10" s="284"/>
      <c r="D10" s="285"/>
      <c r="E10" s="286"/>
    </row>
    <row r="11" spans="1:5" ht="12.75">
      <c r="A11" s="287" t="s">
        <v>420</v>
      </c>
      <c r="B11" s="288" t="s">
        <v>421</v>
      </c>
      <c r="C11" s="77">
        <v>4582</v>
      </c>
      <c r="D11" s="77">
        <v>3690</v>
      </c>
      <c r="E11" s="286"/>
    </row>
    <row r="12" spans="1:12" ht="12.75">
      <c r="A12" s="287" t="s">
        <v>422</v>
      </c>
      <c r="B12" s="288" t="s">
        <v>423</v>
      </c>
      <c r="C12" s="77">
        <v>-4306</v>
      </c>
      <c r="D12" s="77">
        <v>-3385</v>
      </c>
      <c r="E12" s="289"/>
      <c r="F12" s="290"/>
      <c r="G12" s="290"/>
      <c r="H12" s="290"/>
      <c r="I12" s="290"/>
      <c r="J12" s="290"/>
      <c r="K12" s="290"/>
      <c r="L12" s="290"/>
    </row>
    <row r="13" spans="1:12" ht="12.75">
      <c r="A13" s="287" t="s">
        <v>424</v>
      </c>
      <c r="B13" s="288" t="s">
        <v>425</v>
      </c>
      <c r="C13" s="77"/>
      <c r="D13" s="77"/>
      <c r="E13" s="289"/>
      <c r="F13" s="290"/>
      <c r="G13" s="290"/>
      <c r="H13" s="290"/>
      <c r="I13" s="290"/>
      <c r="J13" s="290"/>
      <c r="K13" s="290"/>
      <c r="L13" s="290"/>
    </row>
    <row r="14" spans="1:12" ht="12.75">
      <c r="A14" s="287" t="s">
        <v>426</v>
      </c>
      <c r="B14" s="288" t="s">
        <v>427</v>
      </c>
      <c r="C14" s="77">
        <v>-396</v>
      </c>
      <c r="D14" s="77">
        <v>-344</v>
      </c>
      <c r="E14" s="289"/>
      <c r="F14" s="290"/>
      <c r="G14" s="290"/>
      <c r="H14" s="290"/>
      <c r="I14" s="290"/>
      <c r="J14" s="290"/>
      <c r="K14" s="290"/>
      <c r="L14" s="290"/>
    </row>
    <row r="15" spans="1:12" ht="12.75">
      <c r="A15" s="287" t="s">
        <v>428</v>
      </c>
      <c r="B15" s="288" t="s">
        <v>429</v>
      </c>
      <c r="C15" s="77">
        <v>-174</v>
      </c>
      <c r="D15" s="77">
        <v>-167</v>
      </c>
      <c r="E15" s="289"/>
      <c r="F15" s="290"/>
      <c r="G15" s="290"/>
      <c r="H15" s="290"/>
      <c r="I15" s="290"/>
      <c r="J15" s="290"/>
      <c r="K15" s="290"/>
      <c r="L15" s="290"/>
    </row>
    <row r="16" spans="1:12" ht="12.75">
      <c r="A16" s="291" t="s">
        <v>430</v>
      </c>
      <c r="B16" s="288" t="s">
        <v>431</v>
      </c>
      <c r="C16" s="77">
        <v>-5</v>
      </c>
      <c r="D16" s="77">
        <v>-4</v>
      </c>
      <c r="E16" s="289"/>
      <c r="F16" s="290"/>
      <c r="G16" s="290"/>
      <c r="H16" s="290"/>
      <c r="I16" s="290"/>
      <c r="J16" s="290"/>
      <c r="K16" s="290"/>
      <c r="L16" s="290"/>
    </row>
    <row r="17" spans="1:12" ht="12.75">
      <c r="A17" s="287" t="s">
        <v>432</v>
      </c>
      <c r="B17" s="288" t="s">
        <v>433</v>
      </c>
      <c r="C17" s="77">
        <v>0</v>
      </c>
      <c r="D17" s="77">
        <v>0</v>
      </c>
      <c r="E17" s="289"/>
      <c r="F17" s="290"/>
      <c r="G17" s="290"/>
      <c r="H17" s="290"/>
      <c r="I17" s="290"/>
      <c r="J17" s="290"/>
      <c r="K17" s="290"/>
      <c r="L17" s="290"/>
    </row>
    <row r="18" spans="1:12" ht="12.75">
      <c r="A18" s="287" t="s">
        <v>434</v>
      </c>
      <c r="B18" s="288" t="s">
        <v>435</v>
      </c>
      <c r="C18" s="77">
        <v>-24</v>
      </c>
      <c r="D18" s="77">
        <v>-21</v>
      </c>
      <c r="E18" s="289"/>
      <c r="F18" s="290"/>
      <c r="G18" s="290"/>
      <c r="H18" s="290"/>
      <c r="I18" s="290"/>
      <c r="J18" s="290"/>
      <c r="K18" s="290"/>
      <c r="L18" s="290"/>
    </row>
    <row r="19" spans="1:12" ht="12.75">
      <c r="A19" s="291" t="s">
        <v>436</v>
      </c>
      <c r="B19" s="292" t="s">
        <v>437</v>
      </c>
      <c r="C19" s="77">
        <v>-1</v>
      </c>
      <c r="D19" s="77"/>
      <c r="E19" s="289"/>
      <c r="F19" s="290"/>
      <c r="G19" s="290"/>
      <c r="H19" s="290"/>
      <c r="I19" s="290"/>
      <c r="J19" s="290"/>
      <c r="K19" s="290"/>
      <c r="L19" s="290"/>
    </row>
    <row r="20" spans="1:12" ht="12.75">
      <c r="A20" s="287" t="s">
        <v>438</v>
      </c>
      <c r="B20" s="288" t="s">
        <v>439</v>
      </c>
      <c r="C20" s="77">
        <v>10</v>
      </c>
      <c r="D20" s="77">
        <v>-89</v>
      </c>
      <c r="E20" s="289"/>
      <c r="F20" s="290"/>
      <c r="G20" s="290"/>
      <c r="H20" s="290"/>
      <c r="I20" s="290"/>
      <c r="J20" s="290"/>
      <c r="K20" s="290"/>
      <c r="L20" s="290"/>
    </row>
    <row r="21" spans="1:12" ht="12.75">
      <c r="A21" s="293" t="s">
        <v>440</v>
      </c>
      <c r="B21" s="294" t="s">
        <v>441</v>
      </c>
      <c r="C21" s="295">
        <f>SUM(C11:C20)</f>
        <v>-314</v>
      </c>
      <c r="D21" s="296">
        <f>SUM(D11:D20)</f>
        <v>-320</v>
      </c>
      <c r="E21" s="289"/>
      <c r="F21" s="290"/>
      <c r="G21" s="290"/>
      <c r="H21" s="290"/>
      <c r="I21" s="290"/>
      <c r="J21" s="290"/>
      <c r="K21" s="290"/>
      <c r="L21" s="290"/>
    </row>
    <row r="22" spans="1:12" ht="12.75">
      <c r="A22" s="282" t="s">
        <v>442</v>
      </c>
      <c r="B22" s="297"/>
      <c r="C22" s="284"/>
      <c r="D22" s="285"/>
      <c r="E22" s="289"/>
      <c r="F22" s="290"/>
      <c r="G22" s="290"/>
      <c r="H22" s="290"/>
      <c r="I22" s="290"/>
      <c r="J22" s="290"/>
      <c r="K22" s="290"/>
      <c r="L22" s="290"/>
    </row>
    <row r="23" spans="1:12" ht="12.75">
      <c r="A23" s="287" t="s">
        <v>443</v>
      </c>
      <c r="B23" s="288" t="s">
        <v>444</v>
      </c>
      <c r="C23" s="77">
        <v>-1</v>
      </c>
      <c r="D23" s="77">
        <v>-10</v>
      </c>
      <c r="E23" s="289"/>
      <c r="F23" s="290"/>
      <c r="G23" s="290"/>
      <c r="H23" s="290"/>
      <c r="I23" s="290"/>
      <c r="J23" s="290"/>
      <c r="K23" s="290"/>
      <c r="L23" s="290"/>
    </row>
    <row r="24" spans="1:12" ht="12.75">
      <c r="A24" s="287" t="s">
        <v>445</v>
      </c>
      <c r="B24" s="288" t="s">
        <v>446</v>
      </c>
      <c r="C24" s="77"/>
      <c r="D24" s="77"/>
      <c r="E24" s="289"/>
      <c r="F24" s="290"/>
      <c r="G24" s="290"/>
      <c r="H24" s="290"/>
      <c r="I24" s="290"/>
      <c r="J24" s="290"/>
      <c r="K24" s="290"/>
      <c r="L24" s="290"/>
    </row>
    <row r="25" spans="1:12" ht="12.75">
      <c r="A25" s="287" t="s">
        <v>447</v>
      </c>
      <c r="B25" s="288" t="s">
        <v>448</v>
      </c>
      <c r="C25" s="77"/>
      <c r="D25" s="77"/>
      <c r="E25" s="289"/>
      <c r="F25" s="290"/>
      <c r="G25" s="290"/>
      <c r="H25" s="290"/>
      <c r="I25" s="290"/>
      <c r="J25" s="290"/>
      <c r="K25" s="290"/>
      <c r="L25" s="290"/>
    </row>
    <row r="26" spans="1:12" ht="13.5" customHeight="1">
      <c r="A26" s="287" t="s">
        <v>449</v>
      </c>
      <c r="B26" s="288" t="s">
        <v>450</v>
      </c>
      <c r="C26" s="77"/>
      <c r="D26" s="77"/>
      <c r="E26" s="289"/>
      <c r="F26" s="290"/>
      <c r="G26" s="290"/>
      <c r="H26" s="290"/>
      <c r="I26" s="290"/>
      <c r="J26" s="290"/>
      <c r="K26" s="290"/>
      <c r="L26" s="290"/>
    </row>
    <row r="27" spans="1:12" ht="12.75">
      <c r="A27" s="287" t="s">
        <v>451</v>
      </c>
      <c r="B27" s="288" t="s">
        <v>452</v>
      </c>
      <c r="C27" s="77"/>
      <c r="D27" s="77"/>
      <c r="E27" s="289"/>
      <c r="F27" s="290"/>
      <c r="G27" s="290"/>
      <c r="H27" s="290"/>
      <c r="I27" s="290"/>
      <c r="J27" s="290"/>
      <c r="K27" s="290"/>
      <c r="L27" s="290"/>
    </row>
    <row r="28" spans="1:12" ht="12.75">
      <c r="A28" s="287" t="s">
        <v>453</v>
      </c>
      <c r="B28" s="288" t="s">
        <v>454</v>
      </c>
      <c r="C28" s="77"/>
      <c r="D28" s="77"/>
      <c r="E28" s="289"/>
      <c r="F28" s="290"/>
      <c r="G28" s="290"/>
      <c r="H28" s="290"/>
      <c r="I28" s="290"/>
      <c r="J28" s="290"/>
      <c r="K28" s="290"/>
      <c r="L28" s="290"/>
    </row>
    <row r="29" spans="1:12" ht="12.75">
      <c r="A29" s="287" t="s">
        <v>455</v>
      </c>
      <c r="B29" s="288" t="s">
        <v>456</v>
      </c>
      <c r="C29" s="77"/>
      <c r="D29" s="77"/>
      <c r="E29" s="289"/>
      <c r="F29" s="290"/>
      <c r="G29" s="290"/>
      <c r="H29" s="290"/>
      <c r="I29" s="290"/>
      <c r="J29" s="290"/>
      <c r="K29" s="290"/>
      <c r="L29" s="290"/>
    </row>
    <row r="30" spans="1:12" ht="12.75">
      <c r="A30" s="287" t="s">
        <v>457</v>
      </c>
      <c r="B30" s="288" t="s">
        <v>458</v>
      </c>
      <c r="C30" s="77"/>
      <c r="D30" s="77"/>
      <c r="E30" s="289"/>
      <c r="F30" s="290"/>
      <c r="G30" s="290"/>
      <c r="H30" s="290"/>
      <c r="I30" s="290"/>
      <c r="J30" s="290"/>
      <c r="K30" s="290"/>
      <c r="L30" s="290"/>
    </row>
    <row r="31" spans="1:12" ht="12.75">
      <c r="A31" s="287" t="s">
        <v>436</v>
      </c>
      <c r="B31" s="288" t="s">
        <v>459</v>
      </c>
      <c r="C31" s="77"/>
      <c r="D31" s="77"/>
      <c r="E31" s="289"/>
      <c r="F31" s="290"/>
      <c r="G31" s="290"/>
      <c r="H31" s="290"/>
      <c r="I31" s="290"/>
      <c r="J31" s="290"/>
      <c r="K31" s="290"/>
      <c r="L31" s="290"/>
    </row>
    <row r="32" spans="1:12" ht="12.75">
      <c r="A32" s="287" t="s">
        <v>460</v>
      </c>
      <c r="B32" s="288" t="s">
        <v>461</v>
      </c>
      <c r="C32" s="77"/>
      <c r="D32" s="77"/>
      <c r="E32" s="289"/>
      <c r="F32" s="290"/>
      <c r="G32" s="290"/>
      <c r="H32" s="290"/>
      <c r="I32" s="290"/>
      <c r="J32" s="290"/>
      <c r="K32" s="290"/>
      <c r="L32" s="290"/>
    </row>
    <row r="33" spans="1:12" ht="12.75">
      <c r="A33" s="293" t="s">
        <v>462</v>
      </c>
      <c r="B33" s="294" t="s">
        <v>463</v>
      </c>
      <c r="C33" s="295">
        <f>SUM(C23:C32)</f>
        <v>-1</v>
      </c>
      <c r="D33" s="296">
        <f>SUM(D23:D32)</f>
        <v>-10</v>
      </c>
      <c r="E33" s="289"/>
      <c r="F33" s="290"/>
      <c r="G33" s="290"/>
      <c r="H33" s="290"/>
      <c r="I33" s="290"/>
      <c r="J33" s="290"/>
      <c r="K33" s="290"/>
      <c r="L33" s="290"/>
    </row>
    <row r="34" spans="1:5" ht="12.75">
      <c r="A34" s="298" t="s">
        <v>464</v>
      </c>
      <c r="B34" s="299"/>
      <c r="C34" s="300"/>
      <c r="D34" s="301"/>
      <c r="E34" s="286"/>
    </row>
    <row r="35" spans="1:5" ht="12.75">
      <c r="A35" s="287" t="s">
        <v>465</v>
      </c>
      <c r="B35" s="288" t="s">
        <v>466</v>
      </c>
      <c r="C35" s="77"/>
      <c r="D35" s="77"/>
      <c r="E35" s="286"/>
    </row>
    <row r="36" spans="1:5" ht="12.75">
      <c r="A36" s="291" t="s">
        <v>467</v>
      </c>
      <c r="B36" s="288" t="s">
        <v>468</v>
      </c>
      <c r="C36" s="77"/>
      <c r="D36" s="77"/>
      <c r="E36" s="286"/>
    </row>
    <row r="37" spans="1:5" ht="12.75">
      <c r="A37" s="287" t="s">
        <v>469</v>
      </c>
      <c r="B37" s="288" t="s">
        <v>470</v>
      </c>
      <c r="C37" s="77">
        <v>821</v>
      </c>
      <c r="D37" s="77">
        <v>1276</v>
      </c>
      <c r="E37" s="286"/>
    </row>
    <row r="38" spans="1:5" ht="12.75">
      <c r="A38" s="287" t="s">
        <v>471</v>
      </c>
      <c r="B38" s="288" t="s">
        <v>472</v>
      </c>
      <c r="C38" s="77">
        <v>-489</v>
      </c>
      <c r="D38" s="77">
        <v>-1134</v>
      </c>
      <c r="E38" s="286"/>
    </row>
    <row r="39" spans="1:5" ht="12.75">
      <c r="A39" s="287" t="s">
        <v>473</v>
      </c>
      <c r="B39" s="288" t="s">
        <v>474</v>
      </c>
      <c r="C39" s="77"/>
      <c r="D39" s="77"/>
      <c r="E39" s="286"/>
    </row>
    <row r="40" spans="1:5" ht="12.75">
      <c r="A40" s="287" t="s">
        <v>475</v>
      </c>
      <c r="B40" s="288" t="s">
        <v>476</v>
      </c>
      <c r="C40" s="77"/>
      <c r="D40" s="77"/>
      <c r="E40" s="286"/>
    </row>
    <row r="41" spans="1:5" ht="12.75">
      <c r="A41" s="287" t="s">
        <v>477</v>
      </c>
      <c r="B41" s="288" t="s">
        <v>478</v>
      </c>
      <c r="C41" s="77"/>
      <c r="D41" s="77"/>
      <c r="E41" s="286"/>
    </row>
    <row r="42" spans="1:7" ht="12.75">
      <c r="A42" s="287" t="s">
        <v>479</v>
      </c>
      <c r="B42" s="288" t="s">
        <v>480</v>
      </c>
      <c r="C42" s="77">
        <v>7</v>
      </c>
      <c r="D42" s="77">
        <v>9</v>
      </c>
      <c r="E42" s="286"/>
      <c r="F42" s="290"/>
      <c r="G42" s="290"/>
    </row>
    <row r="43" spans="1:7" ht="12.75">
      <c r="A43" s="302" t="s">
        <v>481</v>
      </c>
      <c r="B43" s="303" t="s">
        <v>482</v>
      </c>
      <c r="C43" s="304">
        <f>SUM(C35:C42)</f>
        <v>339</v>
      </c>
      <c r="D43" s="305">
        <f>SUM(D35:D42)</f>
        <v>151</v>
      </c>
      <c r="E43" s="286"/>
      <c r="F43" s="290"/>
      <c r="G43" s="290"/>
    </row>
    <row r="44" spans="1:7" ht="12.75">
      <c r="A44" s="306" t="s">
        <v>483</v>
      </c>
      <c r="B44" s="307" t="s">
        <v>484</v>
      </c>
      <c r="C44" s="308">
        <f>C43+C33+C21</f>
        <v>24</v>
      </c>
      <c r="D44" s="309">
        <f>D43+D33+D21</f>
        <v>-179</v>
      </c>
      <c r="E44" s="286"/>
      <c r="F44" s="290"/>
      <c r="G44" s="290"/>
    </row>
    <row r="45" spans="1:7" ht="12.75">
      <c r="A45" s="310" t="s">
        <v>485</v>
      </c>
      <c r="B45" s="311" t="s">
        <v>486</v>
      </c>
      <c r="C45" s="312">
        <v>254</v>
      </c>
      <c r="D45" s="313">
        <v>403</v>
      </c>
      <c r="E45" s="286"/>
      <c r="F45" s="290"/>
      <c r="G45" s="290"/>
    </row>
    <row r="46" spans="1:7" ht="12.75">
      <c r="A46" s="314" t="s">
        <v>487</v>
      </c>
      <c r="B46" s="315" t="s">
        <v>488</v>
      </c>
      <c r="C46" s="316">
        <f>C45+C44</f>
        <v>278</v>
      </c>
      <c r="D46" s="317">
        <f>D45+D44</f>
        <v>224</v>
      </c>
      <c r="E46" s="286"/>
      <c r="F46" s="290"/>
      <c r="G46" s="290"/>
    </row>
    <row r="47" spans="1:7" ht="12.75">
      <c r="A47" s="318" t="s">
        <v>489</v>
      </c>
      <c r="B47" s="319" t="s">
        <v>490</v>
      </c>
      <c r="C47" s="320">
        <v>278</v>
      </c>
      <c r="D47" s="321">
        <v>224</v>
      </c>
      <c r="E47" s="286"/>
      <c r="F47" s="290"/>
      <c r="G47" s="290"/>
    </row>
    <row r="48" spans="1:7" ht="12.75">
      <c r="A48" s="322" t="s">
        <v>491</v>
      </c>
      <c r="B48" s="323" t="s">
        <v>492</v>
      </c>
      <c r="C48" s="324"/>
      <c r="D48" s="325"/>
      <c r="F48" s="290"/>
      <c r="G48" s="290"/>
    </row>
    <row r="49" spans="1:7" ht="12.75">
      <c r="A49" s="286"/>
      <c r="B49" s="326"/>
      <c r="C49" s="327"/>
      <c r="D49" s="327"/>
      <c r="F49" s="290"/>
      <c r="G49" s="290"/>
    </row>
    <row r="50" spans="1:7" ht="12.75">
      <c r="A50" s="328" t="s">
        <v>493</v>
      </c>
      <c r="F50" s="290"/>
      <c r="G50" s="290"/>
    </row>
    <row r="51" spans="1:7" ht="12.75" customHeight="1">
      <c r="A51" s="329" t="s">
        <v>494</v>
      </c>
      <c r="B51" s="329"/>
      <c r="C51" s="329"/>
      <c r="D51" s="329"/>
      <c r="F51" s="290"/>
      <c r="G51" s="290"/>
    </row>
    <row r="52" spans="1:7" ht="12.75">
      <c r="A52" s="330"/>
      <c r="B52" s="330"/>
      <c r="C52" s="330"/>
      <c r="D52" s="330"/>
      <c r="F52" s="290"/>
      <c r="G52" s="290"/>
    </row>
    <row r="53" spans="1:7" ht="12.75">
      <c r="A53" s="330"/>
      <c r="B53" s="330"/>
      <c r="C53" s="330"/>
      <c r="D53" s="330"/>
      <c r="F53" s="290"/>
      <c r="G53" s="290"/>
    </row>
    <row r="54" spans="1:12" s="28" customFormat="1" ht="12.75">
      <c r="A54" s="166" t="s">
        <v>8</v>
      </c>
      <c r="B54" s="167">
        <f>pdeReportingDate</f>
        <v>45257</v>
      </c>
      <c r="C54" s="167"/>
      <c r="D54" s="167"/>
      <c r="E54" s="331"/>
      <c r="F54" s="331"/>
      <c r="G54" s="331"/>
      <c r="L54" s="97"/>
    </row>
    <row r="55" spans="1:12" s="28" customFormat="1" ht="12.75">
      <c r="A55" s="166"/>
      <c r="B55" s="167"/>
      <c r="C55" s="167"/>
      <c r="D55" s="167"/>
      <c r="E55" s="168"/>
      <c r="F55" s="168"/>
      <c r="G55" s="168"/>
      <c r="L55" s="97"/>
    </row>
    <row r="56" spans="1:7" s="28" customFormat="1" ht="12.75">
      <c r="A56" s="169" t="s">
        <v>306</v>
      </c>
      <c r="B56" s="170" t="str">
        <f>authorName</f>
        <v>Радостина Михайлова Цолева</v>
      </c>
      <c r="C56" s="170"/>
      <c r="D56" s="170"/>
      <c r="E56" s="170"/>
      <c r="F56" s="170"/>
      <c r="G56" s="170"/>
    </row>
    <row r="57" spans="1:7" s="28" customFormat="1" ht="12.75">
      <c r="A57" s="169"/>
      <c r="B57" s="170"/>
      <c r="C57" s="170"/>
      <c r="D57" s="170"/>
      <c r="E57" s="170"/>
      <c r="F57" s="170"/>
      <c r="G57" s="170"/>
    </row>
    <row r="58" spans="1:7" s="28" customFormat="1" ht="12.75">
      <c r="A58" s="169" t="s">
        <v>16</v>
      </c>
      <c r="B58" s="170" t="str">
        <f>+Начална!B17</f>
        <v>Кирил Николов Желязков</v>
      </c>
      <c r="C58" s="170"/>
      <c r="D58" s="170"/>
      <c r="E58" s="170"/>
      <c r="F58" s="170"/>
      <c r="G58" s="170"/>
    </row>
    <row r="59" spans="1:7" s="176" customFormat="1" ht="12.75" customHeight="1">
      <c r="A59" s="172"/>
      <c r="B59" s="173" t="s">
        <v>307</v>
      </c>
      <c r="C59" s="173"/>
      <c r="D59" s="173"/>
      <c r="E59" s="27"/>
      <c r="F59" s="26"/>
      <c r="G59" s="28"/>
    </row>
    <row r="60" spans="1:7" ht="12.75" customHeight="1">
      <c r="A60" s="172"/>
      <c r="B60" s="173" t="s">
        <v>307</v>
      </c>
      <c r="C60" s="173"/>
      <c r="D60" s="173"/>
      <c r="E60" s="27"/>
      <c r="F60" s="26"/>
      <c r="G60" s="28"/>
    </row>
    <row r="61" spans="1:7" ht="12.75" customHeight="1">
      <c r="A61" s="172"/>
      <c r="B61" s="173" t="s">
        <v>307</v>
      </c>
      <c r="C61" s="173"/>
      <c r="D61" s="173"/>
      <c r="E61" s="27"/>
      <c r="F61" s="26"/>
      <c r="G61" s="28"/>
    </row>
    <row r="62" spans="1:7" ht="12.75" customHeight="1">
      <c r="A62" s="172"/>
      <c r="B62" s="173" t="s">
        <v>307</v>
      </c>
      <c r="C62" s="173"/>
      <c r="D62" s="173"/>
      <c r="E62" s="27"/>
      <c r="F62" s="26"/>
      <c r="G62" s="28"/>
    </row>
    <row r="63" spans="1:7" ht="12.75">
      <c r="A63" s="172"/>
      <c r="B63" s="173"/>
      <c r="C63" s="173"/>
      <c r="D63" s="173"/>
      <c r="E63" s="27"/>
      <c r="F63" s="26"/>
      <c r="G63" s="28"/>
    </row>
    <row r="64" spans="1:7" ht="12.75">
      <c r="A64" s="172"/>
      <c r="B64" s="173"/>
      <c r="C64" s="173"/>
      <c r="D64" s="173"/>
      <c r="E64" s="27"/>
      <c r="F64" s="26"/>
      <c r="G64" s="28"/>
    </row>
    <row r="65" spans="1:7" ht="12.75">
      <c r="A65" s="172"/>
      <c r="B65" s="173"/>
      <c r="C65" s="173"/>
      <c r="D65" s="173"/>
      <c r="E65" s="27"/>
      <c r="F65" s="26"/>
      <c r="G65" s="28"/>
    </row>
    <row r="66" spans="6:7" ht="12.75">
      <c r="F66" s="290"/>
      <c r="G66" s="290"/>
    </row>
    <row r="67" spans="6:7" ht="12.75">
      <c r="F67" s="290"/>
      <c r="G67" s="290"/>
    </row>
    <row r="68" spans="6:7" ht="12.75">
      <c r="F68" s="290"/>
      <c r="G68" s="290"/>
    </row>
    <row r="69" spans="6:7" ht="12.75">
      <c r="F69" s="290"/>
      <c r="G69" s="290"/>
    </row>
    <row r="70" spans="6:7" ht="12.75">
      <c r="F70" s="290"/>
      <c r="G70" s="290"/>
    </row>
    <row r="71" spans="6:7" ht="12.75">
      <c r="F71" s="290"/>
      <c r="G71" s="290"/>
    </row>
    <row r="72" spans="6:7" ht="12.75">
      <c r="F72" s="290"/>
      <c r="G72" s="290"/>
    </row>
    <row r="73" spans="6:7" ht="12.75">
      <c r="F73" s="290"/>
      <c r="G73" s="290"/>
    </row>
    <row r="74" spans="6:7" ht="12.75">
      <c r="F74" s="290"/>
      <c r="G74" s="290"/>
    </row>
    <row r="75" spans="6:7" ht="12.75">
      <c r="F75" s="290"/>
      <c r="G75" s="290"/>
    </row>
    <row r="76" spans="6:7" ht="12.75">
      <c r="F76" s="290"/>
      <c r="G76" s="290"/>
    </row>
    <row r="77" spans="6:7" ht="12.75">
      <c r="F77" s="290"/>
      <c r="G77" s="290"/>
    </row>
    <row r="78" spans="6:7" ht="12.75">
      <c r="F78" s="290"/>
      <c r="G78" s="290"/>
    </row>
    <row r="79" spans="6:7" ht="12.75">
      <c r="F79" s="290"/>
      <c r="G79" s="290"/>
    </row>
    <row r="80" spans="6:7" ht="12.75">
      <c r="F80" s="290"/>
      <c r="G80" s="290"/>
    </row>
    <row r="81" spans="6:7" ht="12.75">
      <c r="F81" s="290"/>
      <c r="G81" s="290"/>
    </row>
    <row r="82" spans="6:7" ht="12.75">
      <c r="F82" s="290"/>
      <c r="G82" s="290"/>
    </row>
    <row r="83" spans="6:7" ht="12.75">
      <c r="F83" s="290"/>
      <c r="G83" s="290"/>
    </row>
    <row r="84" spans="6:7" ht="12.75">
      <c r="F84" s="290"/>
      <c r="G84" s="290"/>
    </row>
    <row r="85" spans="6:7" ht="12.75">
      <c r="F85" s="290"/>
      <c r="G85" s="290"/>
    </row>
    <row r="86" spans="6:7" ht="12.75">
      <c r="F86" s="290"/>
      <c r="G86" s="290"/>
    </row>
    <row r="87" spans="6:7" ht="12.75">
      <c r="F87" s="290"/>
      <c r="G87" s="290"/>
    </row>
    <row r="88" spans="6:7" ht="12.75">
      <c r="F88" s="290"/>
      <c r="G88" s="290"/>
    </row>
    <row r="89" spans="6:7" ht="12.75">
      <c r="F89" s="290"/>
      <c r="G89" s="290"/>
    </row>
    <row r="90" spans="6:7" ht="12.75">
      <c r="F90" s="290"/>
      <c r="G90" s="290"/>
    </row>
    <row r="91" spans="6:7" ht="12.75">
      <c r="F91" s="290"/>
      <c r="G91" s="290"/>
    </row>
    <row r="92" spans="6:7" ht="12.75">
      <c r="F92" s="290"/>
      <c r="G92" s="290"/>
    </row>
    <row r="93" spans="6:7" ht="12.75">
      <c r="F93" s="290"/>
      <c r="G93" s="290"/>
    </row>
    <row r="94" spans="6:7" ht="12.75">
      <c r="F94" s="290"/>
      <c r="G94" s="290"/>
    </row>
    <row r="95" spans="6:7" ht="12.75">
      <c r="F95" s="290"/>
      <c r="G95" s="290"/>
    </row>
    <row r="96" spans="6:7" ht="12.75">
      <c r="F96" s="290"/>
      <c r="G96" s="290"/>
    </row>
    <row r="97" spans="6:7" ht="12.75">
      <c r="F97" s="290"/>
      <c r="G97" s="290"/>
    </row>
    <row r="98" spans="6:7" ht="12.75">
      <c r="F98" s="290"/>
      <c r="G98" s="290"/>
    </row>
    <row r="99" spans="6:7" ht="12.75">
      <c r="F99" s="290"/>
      <c r="G99" s="290"/>
    </row>
    <row r="100" spans="6:7" ht="12.75">
      <c r="F100" s="290"/>
      <c r="G100" s="290"/>
    </row>
    <row r="101" spans="6:7" ht="12.75">
      <c r="F101" s="290"/>
      <c r="G101" s="290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3">
      <selection activeCell="J23" sqref="J23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5"/>
    </row>
    <row r="2" spans="1:9" ht="15.75" customHeight="1">
      <c r="A2" s="336" t="str">
        <f>CONCATENATE("(",LOWER(reportConsolidation),")")</f>
        <v>(на консолидирана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6"/>
      <c r="C3" s="339"/>
      <c r="D3" s="36"/>
      <c r="E3" s="36"/>
      <c r="F3" s="340"/>
      <c r="G3" s="35"/>
      <c r="H3" s="35"/>
      <c r="I3" s="335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5"/>
      <c r="K4" s="180"/>
      <c r="L4" s="168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41"/>
      <c r="K5" s="183"/>
      <c r="L5" s="170"/>
    </row>
    <row r="6" spans="1:12" ht="12.75">
      <c r="A6" s="39" t="str">
        <f>CONCATENATE("към ",TEXT(endDate,"dd.mm.yyyy")," г.")</f>
        <v>към 30.09.2023 г.</v>
      </c>
      <c r="B6" s="39"/>
      <c r="C6" s="39"/>
      <c r="D6" s="39"/>
      <c r="E6" s="39"/>
      <c r="F6" s="39"/>
      <c r="G6" s="39"/>
      <c r="H6" s="39"/>
      <c r="I6" s="342"/>
      <c r="K6" s="183"/>
      <c r="L6" s="171"/>
    </row>
    <row r="7" spans="1:13" ht="12.75">
      <c r="A7" s="343"/>
      <c r="B7" s="30"/>
      <c r="C7" s="343"/>
      <c r="D7" s="343"/>
      <c r="E7" s="343"/>
      <c r="F7" s="344"/>
      <c r="G7" s="344"/>
      <c r="H7" s="344"/>
      <c r="M7" s="45" t="s">
        <v>496</v>
      </c>
    </row>
    <row r="8" spans="1:14" s="350" customFormat="1" ht="12.75" customHeight="1">
      <c r="A8" s="345" t="s">
        <v>497</v>
      </c>
      <c r="B8" s="346" t="s">
        <v>498</v>
      </c>
      <c r="C8" s="347" t="s">
        <v>499</v>
      </c>
      <c r="D8" s="347" t="s">
        <v>500</v>
      </c>
      <c r="E8" s="347"/>
      <c r="F8" s="347"/>
      <c r="G8" s="347"/>
      <c r="H8" s="347"/>
      <c r="I8" s="347" t="s">
        <v>501</v>
      </c>
      <c r="J8" s="347"/>
      <c r="K8" s="347" t="s">
        <v>502</v>
      </c>
      <c r="L8" s="347" t="s">
        <v>503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504</v>
      </c>
      <c r="E9" s="351" t="s">
        <v>505</v>
      </c>
      <c r="F9" s="351" t="s">
        <v>506</v>
      </c>
      <c r="G9" s="351"/>
      <c r="H9" s="351"/>
      <c r="I9" s="351" t="s">
        <v>507</v>
      </c>
      <c r="J9" s="351" t="s">
        <v>508</v>
      </c>
      <c r="K9" s="347"/>
      <c r="L9" s="347"/>
      <c r="M9" s="352" t="s">
        <v>509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510</v>
      </c>
      <c r="G10" s="351" t="s">
        <v>511</v>
      </c>
      <c r="H10" s="351" t="s">
        <v>512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47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513</v>
      </c>
      <c r="B12" s="346"/>
      <c r="C12" s="358" t="s">
        <v>80</v>
      </c>
      <c r="D12" s="358" t="s">
        <v>80</v>
      </c>
      <c r="E12" s="358" t="s">
        <v>91</v>
      </c>
      <c r="F12" s="358" t="s">
        <v>98</v>
      </c>
      <c r="G12" s="358" t="s">
        <v>102</v>
      </c>
      <c r="H12" s="358" t="s">
        <v>106</v>
      </c>
      <c r="I12" s="358" t="s">
        <v>119</v>
      </c>
      <c r="J12" s="358" t="s">
        <v>122</v>
      </c>
      <c r="K12" s="359" t="s">
        <v>514</v>
      </c>
      <c r="L12" s="346" t="s">
        <v>145</v>
      </c>
      <c r="M12" s="360" t="s">
        <v>153</v>
      </c>
      <c r="N12" s="349"/>
    </row>
    <row r="13" spans="1:14" ht="12.75">
      <c r="A13" s="361" t="s">
        <v>515</v>
      </c>
      <c r="B13" s="362" t="s">
        <v>516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188</v>
      </c>
      <c r="J13" s="363">
        <f>'1-Баланс'!H30+'1-Баланс'!H33</f>
        <v>-463</v>
      </c>
      <c r="K13" s="364"/>
      <c r="L13" s="363">
        <f>SUM(C13:K13)</f>
        <v>5900</v>
      </c>
      <c r="M13" s="365">
        <f>'1-Баланс'!H40</f>
        <v>252</v>
      </c>
      <c r="N13" s="366"/>
    </row>
    <row r="14" spans="1:14" ht="12.75">
      <c r="A14" s="361" t="s">
        <v>517</v>
      </c>
      <c r="B14" s="367" t="s">
        <v>518</v>
      </c>
      <c r="C14" s="368">
        <f>C15+C16</f>
        <v>0</v>
      </c>
      <c r="D14" s="368">
        <f>D15+D16</f>
        <v>0</v>
      </c>
      <c r="E14" s="368">
        <f>E15+E16</f>
        <v>0</v>
      </c>
      <c r="F14" s="368">
        <f>F15+F16</f>
        <v>0</v>
      </c>
      <c r="G14" s="368">
        <f>G15+G16</f>
        <v>0</v>
      </c>
      <c r="H14" s="368">
        <f>H15+H16</f>
        <v>0</v>
      </c>
      <c r="I14" s="368">
        <f>I15+I16</f>
        <v>0</v>
      </c>
      <c r="J14" s="368">
        <f>J15+J16</f>
        <v>0</v>
      </c>
      <c r="K14" s="368">
        <f>K15+K16</f>
        <v>0</v>
      </c>
      <c r="L14" s="369">
        <f>SUM(C14:K14)</f>
        <v>0</v>
      </c>
      <c r="M14" s="370">
        <f>M15+M16</f>
        <v>0</v>
      </c>
      <c r="N14" s="371"/>
    </row>
    <row r="15" spans="1:14" ht="12.75">
      <c r="A15" s="372" t="s">
        <v>519</v>
      </c>
      <c r="B15" s="367" t="s">
        <v>520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363">
        <f>SUM(C15:K15)</f>
        <v>0</v>
      </c>
      <c r="M15" s="242"/>
      <c r="N15" s="371"/>
    </row>
    <row r="16" spans="1:14" ht="12.75">
      <c r="A16" s="372" t="s">
        <v>521</v>
      </c>
      <c r="B16" s="367" t="s">
        <v>522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363">
        <f>SUM(C16:K16)</f>
        <v>0</v>
      </c>
      <c r="M16" s="242"/>
      <c r="N16" s="371"/>
    </row>
    <row r="17" spans="1:14" ht="12.75">
      <c r="A17" s="361" t="s">
        <v>523</v>
      </c>
      <c r="B17" s="362" t="s">
        <v>524</v>
      </c>
      <c r="C17" s="373">
        <f>C13+C14</f>
        <v>5000</v>
      </c>
      <c r="D17" s="373">
        <f>D13+D14</f>
        <v>577</v>
      </c>
      <c r="E17" s="373">
        <f>E13+E14</f>
        <v>161</v>
      </c>
      <c r="F17" s="373">
        <f>F13+F14</f>
        <v>411</v>
      </c>
      <c r="G17" s="373">
        <f>G13+G14</f>
        <v>0</v>
      </c>
      <c r="H17" s="373">
        <f>H13+H14</f>
        <v>26</v>
      </c>
      <c r="I17" s="373">
        <f>I13+I14</f>
        <v>188</v>
      </c>
      <c r="J17" s="373">
        <f>J13+J14</f>
        <v>-463</v>
      </c>
      <c r="K17" s="373">
        <f>K13+K14</f>
        <v>0</v>
      </c>
      <c r="L17" s="363">
        <f>SUM(C17:K17)</f>
        <v>5900</v>
      </c>
      <c r="M17" s="374">
        <f>M13+M14</f>
        <v>252</v>
      </c>
      <c r="N17" s="371"/>
    </row>
    <row r="18" spans="1:14" ht="12.75">
      <c r="A18" s="361" t="s">
        <v>525</v>
      </c>
      <c r="B18" s="362" t="s">
        <v>526</v>
      </c>
      <c r="C18" s="375"/>
      <c r="D18" s="375"/>
      <c r="E18" s="375"/>
      <c r="F18" s="375"/>
      <c r="G18" s="375"/>
      <c r="H18" s="375"/>
      <c r="I18" s="363">
        <f>+'1-Баланс'!G32</f>
        <v>0</v>
      </c>
      <c r="J18" s="363">
        <f>+'1-Баланс'!G33</f>
        <v>-241</v>
      </c>
      <c r="K18" s="364"/>
      <c r="L18" s="363">
        <f>SUM(C18:K18)</f>
        <v>-241</v>
      </c>
      <c r="M18" s="77">
        <v>4</v>
      </c>
      <c r="N18" s="371"/>
    </row>
    <row r="19" spans="1:14" ht="12.75">
      <c r="A19" s="372" t="s">
        <v>527</v>
      </c>
      <c r="B19" s="367" t="s">
        <v>528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>F20+F21</f>
        <v>0</v>
      </c>
      <c r="G19" s="368">
        <f>G20+G21</f>
        <v>0</v>
      </c>
      <c r="H19" s="368">
        <f>H20+H21</f>
        <v>0</v>
      </c>
      <c r="I19" s="368">
        <f>I20+I21</f>
        <v>-13</v>
      </c>
      <c r="J19" s="368">
        <f>J20+J21</f>
        <v>0</v>
      </c>
      <c r="K19" s="368">
        <f>K20+K21</f>
        <v>0</v>
      </c>
      <c r="L19" s="363">
        <f>SUM(C19:K19)</f>
        <v>-13</v>
      </c>
      <c r="M19" s="370">
        <f>M20+M21</f>
        <v>-8</v>
      </c>
      <c r="N19" s="371"/>
    </row>
    <row r="20" spans="1:14" ht="12.75">
      <c r="A20" s="376" t="s">
        <v>529</v>
      </c>
      <c r="B20" s="377" t="s">
        <v>530</v>
      </c>
      <c r="C20" s="210"/>
      <c r="D20" s="210"/>
      <c r="E20" s="210"/>
      <c r="F20" s="210"/>
      <c r="G20" s="210"/>
      <c r="H20" s="210"/>
      <c r="I20" s="77">
        <v>-13</v>
      </c>
      <c r="J20" s="210"/>
      <c r="K20" s="210"/>
      <c r="L20" s="363">
        <f>SUM(C20:K20)</f>
        <v>-13</v>
      </c>
      <c r="M20" s="77">
        <v>-8</v>
      </c>
      <c r="N20" s="371"/>
    </row>
    <row r="21" spans="1:14" ht="12.75">
      <c r="A21" s="376" t="s">
        <v>531</v>
      </c>
      <c r="B21" s="377" t="s">
        <v>532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363">
        <f>SUM(C21:K21)</f>
        <v>0</v>
      </c>
      <c r="M21" s="242"/>
      <c r="N21" s="371"/>
    </row>
    <row r="22" spans="1:14" ht="12.75">
      <c r="A22" s="372" t="s">
        <v>533</v>
      </c>
      <c r="B22" s="367" t="s">
        <v>534</v>
      </c>
      <c r="C22" s="210"/>
      <c r="D22" s="210"/>
      <c r="E22" s="210"/>
      <c r="F22" s="210"/>
      <c r="G22" s="210"/>
      <c r="H22" s="210"/>
      <c r="I22" s="77">
        <v>-66</v>
      </c>
      <c r="J22" s="210">
        <v>66</v>
      </c>
      <c r="K22" s="210"/>
      <c r="L22" s="363">
        <f>SUM(C22:K22)</f>
        <v>0</v>
      </c>
      <c r="M22" s="242"/>
      <c r="N22" s="371"/>
    </row>
    <row r="23" spans="1:14" ht="12.75">
      <c r="A23" s="372" t="s">
        <v>535</v>
      </c>
      <c r="B23" s="367" t="s">
        <v>536</v>
      </c>
      <c r="C23" s="368">
        <f>C24-C25</f>
        <v>0</v>
      </c>
      <c r="D23" s="368">
        <f>D24-D25</f>
        <v>0</v>
      </c>
      <c r="E23" s="368">
        <f>E24-E25</f>
        <v>0</v>
      </c>
      <c r="F23" s="368">
        <f>F24-F25</f>
        <v>0</v>
      </c>
      <c r="G23" s="368">
        <f>G24-G25</f>
        <v>0</v>
      </c>
      <c r="H23" s="368">
        <f>H24-H25</f>
        <v>0</v>
      </c>
      <c r="I23" s="368">
        <f>I24-I25</f>
        <v>0</v>
      </c>
      <c r="J23" s="368">
        <f>J24-J25</f>
        <v>0</v>
      </c>
      <c r="K23" s="368">
        <f>K24-K25</f>
        <v>0</v>
      </c>
      <c r="L23" s="363">
        <f>SUM(C23:K23)</f>
        <v>0</v>
      </c>
      <c r="M23" s="370">
        <f>M24-M25</f>
        <v>0</v>
      </c>
      <c r="N23" s="371"/>
    </row>
    <row r="24" spans="1:14" ht="12.75">
      <c r="A24" s="372" t="s">
        <v>537</v>
      </c>
      <c r="B24" s="367" t="s">
        <v>538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363">
        <f>SUM(C24:K24)</f>
        <v>0</v>
      </c>
      <c r="M24" s="242"/>
      <c r="N24" s="371"/>
    </row>
    <row r="25" spans="1:14" ht="12.75">
      <c r="A25" s="372" t="s">
        <v>539</v>
      </c>
      <c r="B25" s="367" t="s">
        <v>540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363">
        <f>SUM(C25:K25)</f>
        <v>0</v>
      </c>
      <c r="M25" s="242"/>
      <c r="N25" s="371"/>
    </row>
    <row r="26" spans="1:14" ht="12.75">
      <c r="A26" s="372" t="s">
        <v>541</v>
      </c>
      <c r="B26" s="367" t="s">
        <v>542</v>
      </c>
      <c r="C26" s="368">
        <f>C27-C28</f>
        <v>0</v>
      </c>
      <c r="D26" s="368">
        <f>D27-D28</f>
        <v>0</v>
      </c>
      <c r="E26" s="368">
        <f>E27-E28</f>
        <v>0</v>
      </c>
      <c r="F26" s="368">
        <f>F27-F28</f>
        <v>0</v>
      </c>
      <c r="G26" s="368">
        <f>G27-G28</f>
        <v>0</v>
      </c>
      <c r="H26" s="368">
        <f>H27-H28</f>
        <v>0</v>
      </c>
      <c r="I26" s="368">
        <f>I27-I28</f>
        <v>0</v>
      </c>
      <c r="J26" s="368">
        <f>J27-J28</f>
        <v>0</v>
      </c>
      <c r="K26" s="368">
        <f>K27-K28</f>
        <v>0</v>
      </c>
      <c r="L26" s="363">
        <f>SUM(C26:K26)</f>
        <v>0</v>
      </c>
      <c r="M26" s="370">
        <f>M27-M28</f>
        <v>0</v>
      </c>
      <c r="N26" s="371"/>
    </row>
    <row r="27" spans="1:14" ht="12.75">
      <c r="A27" s="372" t="s">
        <v>537</v>
      </c>
      <c r="B27" s="367" t="s">
        <v>543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363">
        <f>SUM(C27:K27)</f>
        <v>0</v>
      </c>
      <c r="M27" s="242"/>
      <c r="N27" s="371"/>
    </row>
    <row r="28" spans="1:14" ht="12.75">
      <c r="A28" s="372" t="s">
        <v>539</v>
      </c>
      <c r="B28" s="367" t="s">
        <v>544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363">
        <f>SUM(C28:K28)</f>
        <v>0</v>
      </c>
      <c r="M28" s="242"/>
      <c r="N28" s="371"/>
    </row>
    <row r="29" spans="1:14" ht="12.75">
      <c r="A29" s="372" t="s">
        <v>545</v>
      </c>
      <c r="B29" s="367" t="s">
        <v>546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363">
        <f>SUM(C29:K29)</f>
        <v>0</v>
      </c>
      <c r="M29" s="242"/>
      <c r="N29" s="371"/>
    </row>
    <row r="30" spans="1:14" ht="12.75">
      <c r="A30" s="372" t="s">
        <v>547</v>
      </c>
      <c r="B30" s="367" t="s">
        <v>548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363">
        <f>SUM(C30:K30)</f>
        <v>0</v>
      </c>
      <c r="M30" s="242"/>
      <c r="N30" s="371"/>
    </row>
    <row r="31" spans="1:14" ht="12.75">
      <c r="A31" s="361" t="s">
        <v>549</v>
      </c>
      <c r="B31" s="362" t="s">
        <v>550</v>
      </c>
      <c r="C31" s="373">
        <f>C19+C22+C23+C26+C30+C29+C17+C18</f>
        <v>5000</v>
      </c>
      <c r="D31" s="373">
        <f>D19+D22+D23+D26+D30+D29+D17+D18</f>
        <v>577</v>
      </c>
      <c r="E31" s="373">
        <f>E19+E22+E23+E26+E30+E29+E17+E18</f>
        <v>161</v>
      </c>
      <c r="F31" s="373">
        <f>F19+F22+F23+F26+F30+F29+F17+F18</f>
        <v>411</v>
      </c>
      <c r="G31" s="373">
        <f>G19+G22+G23+G26+G30+G29+G17+G18</f>
        <v>0</v>
      </c>
      <c r="H31" s="373">
        <f>H19+H22+H23+H26+H30+H29+H17+H18</f>
        <v>26</v>
      </c>
      <c r="I31" s="373">
        <f>I19+I22+I23+I26+I30+I29+I17+I18</f>
        <v>109</v>
      </c>
      <c r="J31" s="373">
        <f>J19+J22+J23+J26+J30+J29+J17+J18</f>
        <v>-638</v>
      </c>
      <c r="K31" s="373">
        <f>K19+K22+K23+K26+K30+K29+K17+K18</f>
        <v>0</v>
      </c>
      <c r="L31" s="363">
        <f>SUM(C31:K31)</f>
        <v>5646</v>
      </c>
      <c r="M31" s="374">
        <f>M19+M22+M23+M26+M30+M29+M17+M18</f>
        <v>248</v>
      </c>
      <c r="N31" s="366"/>
    </row>
    <row r="32" spans="1:14" ht="12.75">
      <c r="A32" s="372" t="s">
        <v>551</v>
      </c>
      <c r="B32" s="367" t="s">
        <v>552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363">
        <f>SUM(C32:K32)</f>
        <v>0</v>
      </c>
      <c r="M32" s="242"/>
      <c r="N32" s="371"/>
    </row>
    <row r="33" spans="1:14" ht="12.75">
      <c r="A33" s="378" t="s">
        <v>553</v>
      </c>
      <c r="B33" s="379" t="s">
        <v>554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1">
        <f>SUM(C33:K33)</f>
        <v>0</v>
      </c>
      <c r="M33" s="382"/>
      <c r="N33" s="371"/>
    </row>
    <row r="34" spans="1:14" ht="12.75">
      <c r="A34" s="383" t="s">
        <v>555</v>
      </c>
      <c r="B34" s="384" t="s">
        <v>556</v>
      </c>
      <c r="C34" s="385">
        <f>C31+C32+C33</f>
        <v>5000</v>
      </c>
      <c r="D34" s="385">
        <f>D31+D32+D33</f>
        <v>577</v>
      </c>
      <c r="E34" s="385">
        <f>E31+E32+E33</f>
        <v>161</v>
      </c>
      <c r="F34" s="385">
        <f>F31+F32+F33</f>
        <v>411</v>
      </c>
      <c r="G34" s="385">
        <f>G31+G32+G33</f>
        <v>0</v>
      </c>
      <c r="H34" s="385">
        <f>H31+H32+H33</f>
        <v>26</v>
      </c>
      <c r="I34" s="385">
        <f>I31+I32+I33</f>
        <v>109</v>
      </c>
      <c r="J34" s="385">
        <f>J31+J32+J33</f>
        <v>-638</v>
      </c>
      <c r="K34" s="385">
        <f>K31+K32+K33</f>
        <v>0</v>
      </c>
      <c r="L34" s="386">
        <f>SUM(C34:K34)</f>
        <v>5646</v>
      </c>
      <c r="M34" s="387">
        <f>M31+M32+M33</f>
        <v>248</v>
      </c>
      <c r="N34" s="371"/>
    </row>
    <row r="35" spans="1:14" ht="12.75">
      <c r="A35" s="388"/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71"/>
      <c r="M35" s="371"/>
      <c r="N35" s="371"/>
    </row>
    <row r="36" spans="1:14" ht="12.75">
      <c r="A36" s="391" t="s">
        <v>557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0"/>
      <c r="L36" s="371"/>
      <c r="M36" s="371"/>
      <c r="N36" s="371"/>
    </row>
    <row r="37" spans="1:14" ht="12.75">
      <c r="A37" s="388"/>
      <c r="B37" s="389"/>
      <c r="C37" s="390"/>
      <c r="D37" s="390"/>
      <c r="E37" s="390"/>
      <c r="F37" s="390"/>
      <c r="G37" s="390"/>
      <c r="H37" s="390"/>
      <c r="I37" s="390"/>
      <c r="J37" s="390"/>
      <c r="K37" s="390"/>
      <c r="L37" s="371"/>
      <c r="M37" s="371"/>
      <c r="N37" s="371"/>
    </row>
    <row r="38" spans="1:13" ht="12.75">
      <c r="A38" s="166" t="s">
        <v>8</v>
      </c>
      <c r="B38" s="167">
        <f>pdeReportingDate</f>
        <v>45257</v>
      </c>
      <c r="C38" s="167"/>
      <c r="D38" s="167"/>
      <c r="E38" s="167"/>
      <c r="F38" s="167"/>
      <c r="G38" s="167"/>
      <c r="H38" s="167"/>
      <c r="M38" s="371"/>
    </row>
    <row r="39" spans="1:13" ht="12.75">
      <c r="A39" s="166"/>
      <c r="B39" s="168"/>
      <c r="C39" s="168"/>
      <c r="D39" s="168"/>
      <c r="E39" s="168"/>
      <c r="F39" s="168"/>
      <c r="G39" s="168"/>
      <c r="H39" s="168"/>
      <c r="M39" s="371"/>
    </row>
    <row r="40" spans="1:13" ht="12.75">
      <c r="A40" s="169" t="s">
        <v>306</v>
      </c>
      <c r="B40" s="170" t="str">
        <f>authorName</f>
        <v>Радостина Михайлова Цолева</v>
      </c>
      <c r="C40" s="170"/>
      <c r="D40" s="170"/>
      <c r="E40" s="170"/>
      <c r="F40" s="170"/>
      <c r="G40" s="170"/>
      <c r="H40" s="170"/>
      <c r="M40" s="371"/>
    </row>
    <row r="41" spans="1:13" ht="12.75">
      <c r="A41" s="169"/>
      <c r="B41" s="170"/>
      <c r="C41" s="170"/>
      <c r="D41" s="170"/>
      <c r="E41" s="170"/>
      <c r="F41" s="170"/>
      <c r="G41" s="170"/>
      <c r="H41" s="170"/>
      <c r="M41" s="371"/>
    </row>
    <row r="42" spans="1:13" ht="12.75">
      <c r="A42" s="169" t="s">
        <v>16</v>
      </c>
      <c r="B42" s="171" t="str">
        <f>+Начална!B17</f>
        <v>Кирил Николов Желязков</v>
      </c>
      <c r="C42" s="171"/>
      <c r="D42" s="171"/>
      <c r="E42" s="171"/>
      <c r="F42" s="171"/>
      <c r="G42" s="171"/>
      <c r="H42" s="171"/>
      <c r="M42" s="371"/>
    </row>
    <row r="43" spans="1:13" ht="12.75" customHeight="1">
      <c r="A43" s="172"/>
      <c r="B43" s="173" t="s">
        <v>307</v>
      </c>
      <c r="C43" s="173"/>
      <c r="D43" s="173"/>
      <c r="E43" s="173"/>
      <c r="F43" s="27"/>
      <c r="G43" s="26"/>
      <c r="H43" s="28"/>
      <c r="M43" s="371"/>
    </row>
    <row r="44" spans="1:13" ht="12.75" customHeight="1">
      <c r="A44" s="172"/>
      <c r="B44" s="173" t="s">
        <v>307</v>
      </c>
      <c r="C44" s="173"/>
      <c r="D44" s="173"/>
      <c r="E44" s="173"/>
      <c r="F44" s="27"/>
      <c r="G44" s="26"/>
      <c r="H44" s="28"/>
      <c r="M44" s="371"/>
    </row>
    <row r="45" spans="1:13" ht="12.75" customHeight="1">
      <c r="A45" s="172"/>
      <c r="B45" s="173" t="s">
        <v>307</v>
      </c>
      <c r="C45" s="173"/>
      <c r="D45" s="173"/>
      <c r="E45" s="173"/>
      <c r="F45" s="27"/>
      <c r="G45" s="26"/>
      <c r="H45" s="28"/>
      <c r="M45" s="371"/>
    </row>
    <row r="46" spans="1:13" ht="12.75" customHeight="1">
      <c r="A46" s="172"/>
      <c r="B46" s="173" t="s">
        <v>307</v>
      </c>
      <c r="C46" s="173"/>
      <c r="D46" s="173"/>
      <c r="E46" s="173"/>
      <c r="F46" s="27"/>
      <c r="G46" s="26"/>
      <c r="H46" s="28"/>
      <c r="M46" s="371"/>
    </row>
    <row r="47" spans="1:13" ht="12.75">
      <c r="A47" s="172"/>
      <c r="B47" s="173"/>
      <c r="C47" s="173"/>
      <c r="D47" s="173"/>
      <c r="E47" s="173"/>
      <c r="F47" s="27"/>
      <c r="G47" s="26"/>
      <c r="H47" s="28"/>
      <c r="M47" s="371"/>
    </row>
    <row r="48" spans="1:13" ht="12.75">
      <c r="A48" s="172"/>
      <c r="B48" s="173"/>
      <c r="C48" s="173"/>
      <c r="D48" s="173"/>
      <c r="E48" s="173"/>
      <c r="F48" s="27"/>
      <c r="G48" s="26"/>
      <c r="H48" s="28"/>
      <c r="M48" s="371"/>
    </row>
    <row r="49" spans="1:13" ht="12.75">
      <c r="A49" s="172"/>
      <c r="B49" s="173"/>
      <c r="C49" s="173"/>
      <c r="D49" s="173"/>
      <c r="E49" s="173"/>
      <c r="F49" s="27"/>
      <c r="G49" s="26"/>
      <c r="H49" s="28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H20 J20:K20 C21:K21 M21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 I20 M2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3" t="s">
        <v>558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10" ht="15.75" customHeight="1">
      <c r="A2" s="395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5"/>
      <c r="C2" s="395"/>
      <c r="D2" s="395"/>
      <c r="E2" s="395"/>
      <c r="F2" s="395"/>
      <c r="G2" s="395"/>
      <c r="H2" s="395"/>
      <c r="I2" s="395"/>
      <c r="J2" s="394"/>
    </row>
    <row r="3" spans="1:10" ht="12.75">
      <c r="A3" s="395" t="str">
        <f>CONCATENATE("за периода от ",TEXT(startDate,"dd.mm.yyyy г.")," до ",TEXT(endDate,"dd.mm.yyyy г."))</f>
        <v>за периода от 01.01.2023 г. до 30.09.2023 г.</v>
      </c>
      <c r="B3" s="395"/>
      <c r="C3" s="395"/>
      <c r="D3" s="395"/>
      <c r="E3" s="395"/>
      <c r="F3" s="395"/>
      <c r="G3" s="395"/>
      <c r="H3" s="395"/>
      <c r="I3" s="395"/>
      <c r="J3" s="396"/>
    </row>
    <row r="5" spans="1:7" ht="25.5" customHeight="1">
      <c r="A5" s="397" t="s">
        <v>559</v>
      </c>
      <c r="B5" s="398" t="s">
        <v>560</v>
      </c>
      <c r="C5" s="398" t="s">
        <v>561</v>
      </c>
      <c r="D5" s="399" t="s">
        <v>562</v>
      </c>
      <c r="E5" s="398" t="s">
        <v>563</v>
      </c>
      <c r="F5" s="398" t="s">
        <v>564</v>
      </c>
      <c r="G5" s="400" t="s">
        <v>565</v>
      </c>
    </row>
    <row r="6" spans="1:7" ht="18.75" customHeight="1">
      <c r="A6" s="401" t="s">
        <v>566</v>
      </c>
      <c r="B6" s="402" t="s">
        <v>567</v>
      </c>
      <c r="C6" s="403">
        <f>'1-Баланс'!C95</f>
        <v>7256</v>
      </c>
      <c r="D6" s="404">
        <f>C6-E6</f>
        <v>0</v>
      </c>
      <c r="E6" s="403">
        <f>'1-Баланс'!G95</f>
        <v>7256</v>
      </c>
      <c r="F6" s="405" t="s">
        <v>568</v>
      </c>
      <c r="G6" s="401" t="s">
        <v>566</v>
      </c>
    </row>
    <row r="7" spans="1:7" ht="18.75" customHeight="1">
      <c r="A7" s="401" t="s">
        <v>566</v>
      </c>
      <c r="B7" s="402" t="s">
        <v>569</v>
      </c>
      <c r="C7" s="403">
        <f>'1-Баланс'!G37</f>
        <v>5646</v>
      </c>
      <c r="D7" s="404">
        <f>C7-E7</f>
        <v>646</v>
      </c>
      <c r="E7" s="403">
        <f>'1-Баланс'!G18</f>
        <v>5000</v>
      </c>
      <c r="F7" s="405" t="s">
        <v>499</v>
      </c>
      <c r="G7" s="401" t="s">
        <v>566</v>
      </c>
    </row>
    <row r="8" spans="1:7" ht="18.75" customHeight="1">
      <c r="A8" s="401" t="s">
        <v>566</v>
      </c>
      <c r="B8" s="402" t="s">
        <v>570</v>
      </c>
      <c r="C8" s="403">
        <f>ABS('1-Баланс'!G32)-ABS('1-Баланс'!G33)</f>
        <v>-241</v>
      </c>
      <c r="D8" s="404">
        <f>C8-E8</f>
        <v>0</v>
      </c>
      <c r="E8" s="403">
        <f>ABS('2-Отчет за доходите'!C44)-ABS('2-Отчет за доходите'!G44)</f>
        <v>-241</v>
      </c>
      <c r="F8" s="405" t="s">
        <v>571</v>
      </c>
      <c r="G8" s="406" t="s">
        <v>572</v>
      </c>
    </row>
    <row r="9" spans="1:7" ht="18.75" customHeight="1">
      <c r="A9" s="401" t="s">
        <v>566</v>
      </c>
      <c r="B9" s="402" t="s">
        <v>573</v>
      </c>
      <c r="C9" s="403">
        <f>'1-Баланс'!D92</f>
        <v>254</v>
      </c>
      <c r="D9" s="404">
        <f>C9-E9</f>
        <v>0</v>
      </c>
      <c r="E9" s="403">
        <f>'3-Отчет за паричния поток'!C45</f>
        <v>254</v>
      </c>
      <c r="F9" s="405" t="s">
        <v>574</v>
      </c>
      <c r="G9" s="406" t="s">
        <v>575</v>
      </c>
    </row>
    <row r="10" spans="1:7" ht="18.75" customHeight="1">
      <c r="A10" s="401" t="s">
        <v>566</v>
      </c>
      <c r="B10" s="402" t="s">
        <v>576</v>
      </c>
      <c r="C10" s="403">
        <f>'1-Баланс'!C92</f>
        <v>278</v>
      </c>
      <c r="D10" s="404">
        <f>C10-E10</f>
        <v>0</v>
      </c>
      <c r="E10" s="403">
        <f>'3-Отчет за паричния поток'!C46</f>
        <v>278</v>
      </c>
      <c r="F10" s="405" t="s">
        <v>577</v>
      </c>
      <c r="G10" s="406" t="s">
        <v>575</v>
      </c>
    </row>
    <row r="11" spans="1:7" ht="18.75" customHeight="1">
      <c r="A11" s="401" t="s">
        <v>566</v>
      </c>
      <c r="B11" s="402" t="s">
        <v>569</v>
      </c>
      <c r="C11" s="403">
        <f>'1-Баланс'!G37</f>
        <v>5646</v>
      </c>
      <c r="D11" s="404">
        <f>C11-E11</f>
        <v>0</v>
      </c>
      <c r="E11" s="403">
        <f>'4-Отчет за собствения капитал'!L34</f>
        <v>5646</v>
      </c>
      <c r="F11" s="405" t="s">
        <v>578</v>
      </c>
      <c r="G11" s="406" t="s">
        <v>579</v>
      </c>
    </row>
    <row r="12" spans="1:7" ht="18.75" customHeight="1">
      <c r="A12" s="401" t="s">
        <v>566</v>
      </c>
      <c r="B12" s="402" t="s">
        <v>580</v>
      </c>
      <c r="C12" s="403">
        <f>'1-Баланс'!C36</f>
        <v>119</v>
      </c>
      <c r="D12" s="404" t="e">
        <f>C12-E12</f>
        <v>#REF!</v>
      </c>
      <c r="E12" s="403" t="e">
        <f>#REF!+#REF!</f>
        <v>#REF!</v>
      </c>
      <c r="F12" s="405" t="s">
        <v>581</v>
      </c>
      <c r="G12" s="406" t="s">
        <v>582</v>
      </c>
    </row>
    <row r="13" spans="1:7" ht="18.75" customHeight="1">
      <c r="A13" s="401" t="s">
        <v>566</v>
      </c>
      <c r="B13" s="402" t="s">
        <v>583</v>
      </c>
      <c r="C13" s="403">
        <f>'1-Баланс'!C37</f>
        <v>0</v>
      </c>
      <c r="D13" s="404" t="e">
        <f>C13-E13</f>
        <v>#REF!</v>
      </c>
      <c r="E13" s="403" t="e">
        <f>#REF!+#REF!</f>
        <v>#REF!</v>
      </c>
      <c r="F13" s="405" t="s">
        <v>584</v>
      </c>
      <c r="G13" s="406" t="s">
        <v>582</v>
      </c>
    </row>
    <row r="14" spans="1:7" ht="18.75" customHeight="1">
      <c r="A14" s="401" t="s">
        <v>566</v>
      </c>
      <c r="B14" s="402" t="s">
        <v>585</v>
      </c>
      <c r="C14" s="403">
        <f>'1-Баланс'!C38</f>
        <v>25</v>
      </c>
      <c r="D14" s="404" t="e">
        <f>C14-E14</f>
        <v>#REF!</v>
      </c>
      <c r="E14" s="403" t="e">
        <f>#REF!+#REF!</f>
        <v>#REF!</v>
      </c>
      <c r="F14" s="405" t="s">
        <v>586</v>
      </c>
      <c r="G14" s="406" t="s">
        <v>582</v>
      </c>
    </row>
    <row r="15" spans="1:7" ht="18.75" customHeight="1">
      <c r="A15" s="401" t="s">
        <v>566</v>
      </c>
      <c r="B15" s="402" t="s">
        <v>587</v>
      </c>
      <c r="C15" s="403">
        <f>'1-Баланс'!C39</f>
        <v>1</v>
      </c>
      <c r="D15" s="404" t="e">
        <f>C15-E15</f>
        <v>#REF!</v>
      </c>
      <c r="E15" s="403" t="e">
        <f>#REF!+#REF!</f>
        <v>#REF!</v>
      </c>
      <c r="F15" s="405" t="s">
        <v>588</v>
      </c>
      <c r="G15" s="406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7" t="s">
        <v>589</v>
      </c>
      <c r="B1" s="407" t="s">
        <v>590</v>
      </c>
      <c r="C1" s="407" t="s">
        <v>591</v>
      </c>
      <c r="D1" s="407" t="s">
        <v>592</v>
      </c>
    </row>
    <row r="2" spans="1:4" ht="24" customHeight="1">
      <c r="A2" s="408" t="s">
        <v>593</v>
      </c>
      <c r="B2" s="409"/>
      <c r="C2" s="409"/>
      <c r="D2" s="410"/>
    </row>
    <row r="3" spans="1:5" ht="12.75">
      <c r="A3" s="411">
        <v>1</v>
      </c>
      <c r="B3" s="412" t="s">
        <v>594</v>
      </c>
      <c r="C3" s="413" t="s">
        <v>595</v>
      </c>
      <c r="D3" s="414">
        <f>(ABS('1-Баланс'!G32)-ABS('1-Баланс'!G33))/'2-Отчет за доходите'!G16</f>
        <v>-0.07331913599026468</v>
      </c>
      <c r="E3" s="415"/>
    </row>
    <row r="4" spans="1:4" ht="12.75">
      <c r="A4" s="411">
        <v>2</v>
      </c>
      <c r="B4" s="412" t="s">
        <v>596</v>
      </c>
      <c r="C4" s="413" t="s">
        <v>597</v>
      </c>
      <c r="D4" s="414">
        <f>(ABS('1-Баланс'!G32)-ABS('1-Баланс'!G33))/'1-Баланс'!G37</f>
        <v>-0.04268508678710591</v>
      </c>
    </row>
    <row r="5" spans="1:4" ht="12.75">
      <c r="A5" s="411">
        <v>3</v>
      </c>
      <c r="B5" s="412" t="s">
        <v>598</v>
      </c>
      <c r="C5" s="413" t="s">
        <v>599</v>
      </c>
      <c r="D5" s="414">
        <f>(ABS('1-Баланс'!G32)-ABS('1-Баланс'!G33))/('1-Баланс'!G56+'1-Баланс'!G79)</f>
        <v>-0.17694566813509544</v>
      </c>
    </row>
    <row r="6" spans="1:4" ht="12.75">
      <c r="A6" s="411">
        <v>4</v>
      </c>
      <c r="B6" s="412" t="s">
        <v>600</v>
      </c>
      <c r="C6" s="413" t="s">
        <v>601</v>
      </c>
      <c r="D6" s="414">
        <f>(ABS('1-Баланс'!G32)-ABS('1-Баланс'!G33))/('1-Баланс'!C95)</f>
        <v>-0.033213891951488425</v>
      </c>
    </row>
    <row r="7" spans="1:4" ht="24" customHeight="1">
      <c r="A7" s="408" t="s">
        <v>602</v>
      </c>
      <c r="B7" s="409"/>
      <c r="C7" s="409"/>
      <c r="D7" s="410"/>
    </row>
    <row r="8" spans="1:4" ht="12.75">
      <c r="A8" s="411">
        <v>5</v>
      </c>
      <c r="B8" s="412" t="s">
        <v>603</v>
      </c>
      <c r="C8" s="413" t="s">
        <v>604</v>
      </c>
      <c r="D8" s="416">
        <f>'2-Отчет за доходите'!G36/'2-Отчет за доходите'!C36</f>
        <v>0.9334830199270278</v>
      </c>
    </row>
    <row r="9" spans="1:4" ht="24" customHeight="1">
      <c r="A9" s="408" t="s">
        <v>605</v>
      </c>
      <c r="B9" s="409"/>
      <c r="C9" s="409"/>
      <c r="D9" s="410"/>
    </row>
    <row r="10" spans="1:4" ht="12.75">
      <c r="A10" s="411">
        <v>6</v>
      </c>
      <c r="B10" s="412" t="s">
        <v>606</v>
      </c>
      <c r="C10" s="413" t="s">
        <v>607</v>
      </c>
      <c r="D10" s="416">
        <f>'1-Баланс'!C94/'1-Баланс'!G79</f>
        <v>4.0402802101576185</v>
      </c>
    </row>
    <row r="11" spans="1:4" ht="12.75">
      <c r="A11" s="411">
        <v>7</v>
      </c>
      <c r="B11" s="412" t="s">
        <v>608</v>
      </c>
      <c r="C11" s="413" t="s">
        <v>609</v>
      </c>
      <c r="D11" s="416">
        <f>('1-Баланс'!C76+'1-Баланс'!C85+'1-Баланс'!C92)/'1-Баланс'!G79</f>
        <v>2.2714535901926447</v>
      </c>
    </row>
    <row r="12" spans="1:4" ht="12.75">
      <c r="A12" s="411">
        <v>8</v>
      </c>
      <c r="B12" s="412" t="s">
        <v>610</v>
      </c>
      <c r="C12" s="413" t="s">
        <v>611</v>
      </c>
      <c r="D12" s="416">
        <f>('1-Баланс'!C85+'1-Баланс'!C92)/'1-Баланс'!G79</f>
        <v>0.2434325744308231</v>
      </c>
    </row>
    <row r="13" spans="1:4" ht="12.75">
      <c r="A13" s="411">
        <v>9</v>
      </c>
      <c r="B13" s="412" t="s">
        <v>612</v>
      </c>
      <c r="C13" s="413" t="s">
        <v>613</v>
      </c>
      <c r="D13" s="416">
        <f>'1-Баланс'!C92/'1-Баланс'!G79</f>
        <v>0.2434325744308231</v>
      </c>
    </row>
    <row r="14" spans="1:4" ht="24" customHeight="1">
      <c r="A14" s="408" t="s">
        <v>614</v>
      </c>
      <c r="B14" s="409"/>
      <c r="C14" s="409"/>
      <c r="D14" s="410"/>
    </row>
    <row r="15" spans="1:4" ht="12.75">
      <c r="A15" s="411">
        <v>10</v>
      </c>
      <c r="B15" s="412" t="s">
        <v>615</v>
      </c>
      <c r="C15" s="413" t="s">
        <v>616</v>
      </c>
      <c r="D15" s="416">
        <f>'2-Отчет за доходите'!G16/('1-Баланс'!C20+'1-Баланс'!C21+'1-Баланс'!C22+'1-Баланс'!C28+'1-Баланс'!C65)</f>
        <v>0.7436651583710407</v>
      </c>
    </row>
    <row r="16" spans="1:4" ht="12.75">
      <c r="A16" s="417">
        <v>11</v>
      </c>
      <c r="B16" s="412" t="s">
        <v>614</v>
      </c>
      <c r="C16" s="413" t="s">
        <v>617</v>
      </c>
      <c r="D16" s="418">
        <f>'2-Отчет за доходите'!G16/('1-Баланс'!C95)</f>
        <v>0.45300441014332965</v>
      </c>
    </row>
    <row r="17" spans="1:4" ht="24" customHeight="1">
      <c r="A17" s="408" t="s">
        <v>618</v>
      </c>
      <c r="B17" s="409"/>
      <c r="C17" s="409"/>
      <c r="D17" s="410"/>
    </row>
    <row r="18" spans="1:4" ht="12.75">
      <c r="A18" s="411">
        <v>12</v>
      </c>
      <c r="B18" s="412" t="s">
        <v>619</v>
      </c>
      <c r="C18" s="413" t="s">
        <v>620</v>
      </c>
      <c r="D18" s="416">
        <f>'1-Баланс'!G56/('1-Баланс'!G37+'1-Баланс'!G56)</f>
        <v>0.037504261847937266</v>
      </c>
    </row>
    <row r="19" spans="1:4" ht="12.75">
      <c r="A19" s="411">
        <v>13</v>
      </c>
      <c r="B19" s="412" t="s">
        <v>621</v>
      </c>
      <c r="C19" s="413" t="s">
        <v>622</v>
      </c>
      <c r="D19" s="416">
        <f>D4/D5</f>
        <v>0.2412327311370882</v>
      </c>
    </row>
    <row r="20" spans="1:4" ht="12.75">
      <c r="A20" s="411">
        <v>14</v>
      </c>
      <c r="B20" s="412" t="s">
        <v>623</v>
      </c>
      <c r="C20" s="413" t="s">
        <v>624</v>
      </c>
      <c r="D20" s="416">
        <f>D6/D5</f>
        <v>0.18770672546857775</v>
      </c>
    </row>
    <row r="21" spans="1:5" ht="12.75">
      <c r="A21" s="411">
        <v>15</v>
      </c>
      <c r="B21" s="412" t="s">
        <v>625</v>
      </c>
      <c r="C21" s="413" t="s">
        <v>626</v>
      </c>
      <c r="D21" s="419">
        <f>'2-Отчет за доходите'!C37+'2-Отчет за доходите'!C25</f>
        <v>20</v>
      </c>
      <c r="E21" s="420"/>
    </row>
    <row r="22" spans="1:4" ht="12.75">
      <c r="A22" s="411">
        <v>16</v>
      </c>
      <c r="B22" s="412" t="s">
        <v>627</v>
      </c>
      <c r="C22" s="413" t="s">
        <v>628</v>
      </c>
      <c r="D22" s="421">
        <f>D21/'1-Баланс'!G37</f>
        <v>0.003542330853701736</v>
      </c>
    </row>
    <row r="23" spans="1:4" ht="12.75">
      <c r="A23" s="411">
        <v>17</v>
      </c>
      <c r="B23" s="412" t="s">
        <v>629</v>
      </c>
      <c r="C23" s="413" t="s">
        <v>630</v>
      </c>
      <c r="D23" s="421">
        <f>(D21+'2-Отчет за доходите'!C14)/'2-Отчет за доходите'!G31</f>
        <v>0.027660853878532773</v>
      </c>
    </row>
    <row r="24" spans="1:4" ht="12.75">
      <c r="A24" s="411">
        <v>18</v>
      </c>
      <c r="B24" s="412" t="s">
        <v>631</v>
      </c>
      <c r="C24" s="413" t="s">
        <v>632</v>
      </c>
      <c r="D24" s="421">
        <f>('1-Баланс'!G56+'1-Баланс'!G79)/(D21+'2-Отчет за доходите'!C14)</f>
        <v>14.804347826086957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22" customWidth="1"/>
    <col min="2" max="2" width="12.140625" style="422" customWidth="1"/>
    <col min="3" max="3" width="14.28125" style="422" customWidth="1"/>
    <col min="4" max="4" width="14.140625" style="422" customWidth="1"/>
    <col min="5" max="5" width="16.7109375" style="422" customWidth="1"/>
    <col min="6" max="6" width="53.140625" style="422" customWidth="1"/>
    <col min="7" max="7" width="16.00390625" style="422" customWidth="1"/>
    <col min="8" max="8" width="15.7109375" style="422" customWidth="1"/>
    <col min="9" max="16384" width="9.140625" style="422" customWidth="1"/>
  </cols>
  <sheetData>
    <row r="1" spans="1:14" ht="12.75">
      <c r="A1" s="423" t="s">
        <v>633</v>
      </c>
      <c r="B1" s="423" t="s">
        <v>634</v>
      </c>
      <c r="C1" s="423" t="s">
        <v>635</v>
      </c>
      <c r="D1" s="424" t="s">
        <v>636</v>
      </c>
      <c r="E1" s="424" t="s">
        <v>637</v>
      </c>
      <c r="F1" s="424" t="s">
        <v>638</v>
      </c>
      <c r="G1" s="424" t="s">
        <v>639</v>
      </c>
      <c r="H1" s="424" t="s">
        <v>640</v>
      </c>
      <c r="N1" s="425" t="s">
        <v>641</v>
      </c>
    </row>
    <row r="2" spans="3:6" s="426" customFormat="1" ht="12.75">
      <c r="C2" s="427"/>
      <c r="F2" s="428" t="s">
        <v>642</v>
      </c>
    </row>
    <row r="3" spans="1:8" ht="12.75">
      <c r="A3" s="422" t="str">
        <f aca="true" t="shared" si="0" ref="A3:A34">pdeName</f>
        <v>СПЕЦИАЛИЗИРАНИ БИЗНЕС СИСТЕМИ АД</v>
      </c>
      <c r="B3" s="422" t="str">
        <f aca="true" t="shared" si="1" ref="B3:B34">pdeBulstat</f>
        <v>121814067</v>
      </c>
      <c r="C3" s="429">
        <f aca="true" t="shared" si="2" ref="C3:C34">endDate</f>
        <v>45199</v>
      </c>
      <c r="D3" s="422" t="s">
        <v>54</v>
      </c>
      <c r="E3" s="422">
        <v>1</v>
      </c>
      <c r="F3" s="422" t="s">
        <v>53</v>
      </c>
      <c r="G3" s="422" t="s">
        <v>643</v>
      </c>
      <c r="H3" s="422">
        <f>'1-Баланс'!C12</f>
        <v>423</v>
      </c>
    </row>
    <row r="4" spans="1:8" ht="12.75">
      <c r="A4" s="422" t="str">
        <f t="shared" si="0"/>
        <v>СПЕЦИАЛИЗИРАНИ БИЗНЕС СИСТЕМИ АД</v>
      </c>
      <c r="B4" s="422" t="str">
        <f t="shared" si="1"/>
        <v>121814067</v>
      </c>
      <c r="C4" s="429">
        <f t="shared" si="2"/>
        <v>45199</v>
      </c>
      <c r="D4" s="422" t="s">
        <v>58</v>
      </c>
      <c r="E4" s="422">
        <v>1</v>
      </c>
      <c r="F4" s="422" t="s">
        <v>57</v>
      </c>
      <c r="G4" s="422" t="s">
        <v>643</v>
      </c>
      <c r="H4" s="422">
        <f>'1-Баланс'!C13</f>
        <v>685</v>
      </c>
    </row>
    <row r="5" spans="1:8" ht="12.75">
      <c r="A5" s="422" t="str">
        <f t="shared" si="0"/>
        <v>СПЕЦИАЛИЗИРАНИ БИЗНЕС СИСТЕМИ АД</v>
      </c>
      <c r="B5" s="422" t="str">
        <f t="shared" si="1"/>
        <v>121814067</v>
      </c>
      <c r="C5" s="429">
        <f t="shared" si="2"/>
        <v>45199</v>
      </c>
      <c r="D5" s="422" t="s">
        <v>62</v>
      </c>
      <c r="E5" s="422">
        <v>1</v>
      </c>
      <c r="F5" s="422" t="s">
        <v>61</v>
      </c>
      <c r="G5" s="422" t="s">
        <v>643</v>
      </c>
      <c r="H5" s="422">
        <f>'1-Баланс'!C14</f>
        <v>12</v>
      </c>
    </row>
    <row r="6" spans="1:8" ht="12.75">
      <c r="A6" s="422" t="str">
        <f t="shared" si="0"/>
        <v>СПЕЦИАЛИЗИРАНИ БИЗНЕС СИСТЕМИ АД</v>
      </c>
      <c r="B6" s="422" t="str">
        <f t="shared" si="1"/>
        <v>121814067</v>
      </c>
      <c r="C6" s="429">
        <f t="shared" si="2"/>
        <v>45199</v>
      </c>
      <c r="D6" s="422" t="s">
        <v>66</v>
      </c>
      <c r="E6" s="422">
        <v>1</v>
      </c>
      <c r="F6" s="422" t="s">
        <v>65</v>
      </c>
      <c r="G6" s="422" t="s">
        <v>643</v>
      </c>
      <c r="H6" s="422">
        <f>'1-Баланс'!C15</f>
        <v>1</v>
      </c>
    </row>
    <row r="7" spans="1:8" ht="12.75">
      <c r="A7" s="422" t="str">
        <f t="shared" si="0"/>
        <v>СПЕЦИАЛИЗИРАНИ БИЗНЕС СИСТЕМИ АД</v>
      </c>
      <c r="B7" s="422" t="str">
        <f t="shared" si="1"/>
        <v>121814067</v>
      </c>
      <c r="C7" s="429">
        <f t="shared" si="2"/>
        <v>45199</v>
      </c>
      <c r="D7" s="422" t="s">
        <v>70</v>
      </c>
      <c r="E7" s="422">
        <v>1</v>
      </c>
      <c r="F7" s="422" t="s">
        <v>69</v>
      </c>
      <c r="G7" s="422" t="s">
        <v>643</v>
      </c>
      <c r="H7" s="422">
        <f>'1-Баланс'!C16</f>
        <v>0</v>
      </c>
    </row>
    <row r="8" spans="1:8" ht="12.75">
      <c r="A8" s="422" t="str">
        <f t="shared" si="0"/>
        <v>СПЕЦИАЛИЗИРАНИ БИЗНЕС СИСТЕМИ АД</v>
      </c>
      <c r="B8" s="422" t="str">
        <f t="shared" si="1"/>
        <v>121814067</v>
      </c>
      <c r="C8" s="429">
        <f t="shared" si="2"/>
        <v>45199</v>
      </c>
      <c r="D8" s="422" t="s">
        <v>74</v>
      </c>
      <c r="E8" s="422">
        <v>1</v>
      </c>
      <c r="F8" s="422" t="s">
        <v>73</v>
      </c>
      <c r="G8" s="422" t="s">
        <v>643</v>
      </c>
      <c r="H8" s="422">
        <f>'1-Баланс'!C17</f>
        <v>2</v>
      </c>
    </row>
    <row r="9" spans="1:8" ht="12.75">
      <c r="A9" s="422" t="str">
        <f t="shared" si="0"/>
        <v>СПЕЦИАЛИЗИРАНИ БИЗНЕС СИСТЕМИ АД</v>
      </c>
      <c r="B9" s="422" t="str">
        <f t="shared" si="1"/>
        <v>121814067</v>
      </c>
      <c r="C9" s="429">
        <f t="shared" si="2"/>
        <v>45199</v>
      </c>
      <c r="D9" s="422" t="s">
        <v>78</v>
      </c>
      <c r="E9" s="422">
        <v>1</v>
      </c>
      <c r="F9" s="422" t="s">
        <v>77</v>
      </c>
      <c r="G9" s="422" t="s">
        <v>643</v>
      </c>
      <c r="H9" s="422">
        <f>'1-Баланс'!C18</f>
        <v>436</v>
      </c>
    </row>
    <row r="10" spans="1:8" ht="12.75">
      <c r="A10" s="422" t="str">
        <f t="shared" si="0"/>
        <v>СПЕЦИАЛИЗИРАНИ БИЗНЕС СИСТЕМИ АД</v>
      </c>
      <c r="B10" s="422" t="str">
        <f t="shared" si="1"/>
        <v>121814067</v>
      </c>
      <c r="C10" s="429">
        <f t="shared" si="2"/>
        <v>45199</v>
      </c>
      <c r="D10" s="422" t="s">
        <v>82</v>
      </c>
      <c r="E10" s="422">
        <v>1</v>
      </c>
      <c r="F10" s="422" t="s">
        <v>81</v>
      </c>
      <c r="G10" s="422" t="s">
        <v>643</v>
      </c>
      <c r="H10" s="422">
        <f>'1-Баланс'!C19</f>
        <v>1</v>
      </c>
    </row>
    <row r="11" spans="1:8" ht="12.75">
      <c r="A11" s="422" t="str">
        <f t="shared" si="0"/>
        <v>СПЕЦИАЛИЗИРАНИ БИЗНЕС СИСТЕМИ АД</v>
      </c>
      <c r="B11" s="422" t="str">
        <f t="shared" si="1"/>
        <v>121814067</v>
      </c>
      <c r="C11" s="429">
        <f t="shared" si="2"/>
        <v>45199</v>
      </c>
      <c r="D11" s="422" t="s">
        <v>85</v>
      </c>
      <c r="E11" s="422">
        <v>1</v>
      </c>
      <c r="F11" s="422" t="s">
        <v>51</v>
      </c>
      <c r="G11" s="422" t="s">
        <v>643</v>
      </c>
      <c r="H11" s="422">
        <f>'1-Баланс'!C20</f>
        <v>1560</v>
      </c>
    </row>
    <row r="12" spans="1:8" ht="12.75">
      <c r="A12" s="422" t="str">
        <f t="shared" si="0"/>
        <v>СПЕЦИАЛИЗИРАНИ БИЗНЕС СИСТЕМИ АД</v>
      </c>
      <c r="B12" s="422" t="str">
        <f t="shared" si="1"/>
        <v>121814067</v>
      </c>
      <c r="C12" s="429">
        <f t="shared" si="2"/>
        <v>45199</v>
      </c>
      <c r="D12" s="422" t="s">
        <v>89</v>
      </c>
      <c r="E12" s="422">
        <v>1</v>
      </c>
      <c r="F12" s="422" t="s">
        <v>88</v>
      </c>
      <c r="G12" s="422" t="s">
        <v>643</v>
      </c>
      <c r="H12" s="422">
        <f>'1-Баланс'!C21</f>
        <v>0</v>
      </c>
    </row>
    <row r="13" spans="1:8" ht="12.75">
      <c r="A13" s="422" t="str">
        <f t="shared" si="0"/>
        <v>СПЕЦИАЛИЗИРАНИ БИЗНЕС СИСТЕМИ АД</v>
      </c>
      <c r="B13" s="422" t="str">
        <f t="shared" si="1"/>
        <v>121814067</v>
      </c>
      <c r="C13" s="429">
        <f t="shared" si="2"/>
        <v>45199</v>
      </c>
      <c r="D13" s="422" t="s">
        <v>93</v>
      </c>
      <c r="E13" s="422">
        <v>1</v>
      </c>
      <c r="F13" s="422" t="s">
        <v>92</v>
      </c>
      <c r="G13" s="422" t="s">
        <v>643</v>
      </c>
      <c r="H13" s="422">
        <f>'1-Баланс'!C22</f>
        <v>0</v>
      </c>
    </row>
    <row r="14" spans="1:8" ht="12.75">
      <c r="A14" s="422" t="str">
        <f t="shared" si="0"/>
        <v>СПЕЦИАЛИЗИРАНИ БИЗНЕС СИСТЕМИ АД</v>
      </c>
      <c r="B14" s="422" t="str">
        <f t="shared" si="1"/>
        <v>121814067</v>
      </c>
      <c r="C14" s="429">
        <f t="shared" si="2"/>
        <v>45199</v>
      </c>
      <c r="D14" s="422" t="s">
        <v>100</v>
      </c>
      <c r="E14" s="422">
        <v>1</v>
      </c>
      <c r="F14" s="422" t="s">
        <v>99</v>
      </c>
      <c r="G14" s="422" t="s">
        <v>643</v>
      </c>
      <c r="H14" s="422">
        <f>'1-Баланс'!C24</f>
        <v>842</v>
      </c>
    </row>
    <row r="15" spans="1:8" ht="12.75">
      <c r="A15" s="422" t="str">
        <f t="shared" si="0"/>
        <v>СПЕЦИАЛИЗИРАНИ БИЗНЕС СИСТЕМИ АД</v>
      </c>
      <c r="B15" s="422" t="str">
        <f t="shared" si="1"/>
        <v>121814067</v>
      </c>
      <c r="C15" s="429">
        <f t="shared" si="2"/>
        <v>45199</v>
      </c>
      <c r="D15" s="422" t="s">
        <v>104</v>
      </c>
      <c r="E15" s="422">
        <v>1</v>
      </c>
      <c r="F15" s="422" t="s">
        <v>103</v>
      </c>
      <c r="G15" s="422" t="s">
        <v>643</v>
      </c>
      <c r="H15" s="422">
        <f>'1-Баланс'!C25</f>
        <v>0</v>
      </c>
    </row>
    <row r="16" spans="1:8" ht="12.75">
      <c r="A16" s="422" t="str">
        <f t="shared" si="0"/>
        <v>СПЕЦИАЛИЗИРАНИ БИЗНЕС СИСТЕМИ АД</v>
      </c>
      <c r="B16" s="422" t="str">
        <f t="shared" si="1"/>
        <v>121814067</v>
      </c>
      <c r="C16" s="429">
        <f t="shared" si="2"/>
        <v>45199</v>
      </c>
      <c r="D16" s="422" t="s">
        <v>108</v>
      </c>
      <c r="E16" s="422">
        <v>1</v>
      </c>
      <c r="F16" s="422" t="s">
        <v>107</v>
      </c>
      <c r="G16" s="422" t="s">
        <v>643</v>
      </c>
      <c r="H16" s="422">
        <f>'1-Баланс'!C26</f>
        <v>0</v>
      </c>
    </row>
    <row r="17" spans="1:8" ht="12.75">
      <c r="A17" s="422" t="str">
        <f t="shared" si="0"/>
        <v>СПЕЦИАЛИЗИРАНИ БИЗНЕС СИСТЕМИ АД</v>
      </c>
      <c r="B17" s="422" t="str">
        <f t="shared" si="1"/>
        <v>121814067</v>
      </c>
      <c r="C17" s="429">
        <f t="shared" si="2"/>
        <v>45199</v>
      </c>
      <c r="D17" s="422" t="s">
        <v>112</v>
      </c>
      <c r="E17" s="422">
        <v>1</v>
      </c>
      <c r="F17" s="422" t="s">
        <v>111</v>
      </c>
      <c r="G17" s="422" t="s">
        <v>643</v>
      </c>
      <c r="H17" s="422">
        <f>'1-Баланс'!C27</f>
        <v>11</v>
      </c>
    </row>
    <row r="18" spans="1:8" ht="12.75">
      <c r="A18" s="422" t="str">
        <f t="shared" si="0"/>
        <v>СПЕЦИАЛИЗИРАНИ БИЗНЕС СИСТЕМИ АД</v>
      </c>
      <c r="B18" s="422" t="str">
        <f t="shared" si="1"/>
        <v>121814067</v>
      </c>
      <c r="C18" s="429">
        <f t="shared" si="2"/>
        <v>45199</v>
      </c>
      <c r="D18" s="422" t="s">
        <v>115</v>
      </c>
      <c r="E18" s="422">
        <v>1</v>
      </c>
      <c r="F18" s="422" t="s">
        <v>96</v>
      </c>
      <c r="G18" s="422" t="s">
        <v>643</v>
      </c>
      <c r="H18" s="422">
        <f>'1-Баланс'!C28</f>
        <v>853</v>
      </c>
    </row>
    <row r="19" spans="1:8" ht="12.75">
      <c r="A19" s="422" t="str">
        <f t="shared" si="0"/>
        <v>СПЕЦИАЛИЗИРАНИ БИЗНЕС СИСТЕМИ АД</v>
      </c>
      <c r="B19" s="422" t="str">
        <f t="shared" si="1"/>
        <v>121814067</v>
      </c>
      <c r="C19" s="429">
        <f t="shared" si="2"/>
        <v>45199</v>
      </c>
      <c r="D19" s="422" t="s">
        <v>124</v>
      </c>
      <c r="E19" s="422">
        <v>1</v>
      </c>
      <c r="F19" s="422" t="s">
        <v>123</v>
      </c>
      <c r="G19" s="422" t="s">
        <v>643</v>
      </c>
      <c r="H19" s="422">
        <f>'1-Баланс'!C31</f>
        <v>0</v>
      </c>
    </row>
    <row r="20" spans="1:8" ht="12.75">
      <c r="A20" s="422" t="str">
        <f t="shared" si="0"/>
        <v>СПЕЦИАЛИЗИРАНИ БИЗНЕС СИСТЕМИ АД</v>
      </c>
      <c r="B20" s="422" t="str">
        <f t="shared" si="1"/>
        <v>121814067</v>
      </c>
      <c r="C20" s="429">
        <f t="shared" si="2"/>
        <v>45199</v>
      </c>
      <c r="D20" s="422" t="s">
        <v>128</v>
      </c>
      <c r="E20" s="422">
        <v>1</v>
      </c>
      <c r="F20" s="422" t="s">
        <v>127</v>
      </c>
      <c r="G20" s="422" t="s">
        <v>643</v>
      </c>
      <c r="H20" s="422">
        <f>'1-Баланс'!C32</f>
        <v>0</v>
      </c>
    </row>
    <row r="21" spans="1:8" ht="12.75">
      <c r="A21" s="422" t="str">
        <f t="shared" si="0"/>
        <v>СПЕЦИАЛИЗИРАНИ БИЗНЕС СИСТЕМИ АД</v>
      </c>
      <c r="B21" s="422" t="str">
        <f t="shared" si="1"/>
        <v>121814067</v>
      </c>
      <c r="C21" s="429">
        <f t="shared" si="2"/>
        <v>45199</v>
      </c>
      <c r="D21" s="422" t="s">
        <v>132</v>
      </c>
      <c r="E21" s="422">
        <v>1</v>
      </c>
      <c r="F21" s="422" t="s">
        <v>120</v>
      </c>
      <c r="G21" s="422" t="s">
        <v>643</v>
      </c>
      <c r="H21" s="422">
        <f>'1-Баланс'!C33</f>
        <v>0</v>
      </c>
    </row>
    <row r="22" spans="1:8" ht="12.75">
      <c r="A22" s="422" t="str">
        <f t="shared" si="0"/>
        <v>СПЕЦИАЛИЗИРАНИ БИЗНЕС СИСТЕМИ АД</v>
      </c>
      <c r="B22" s="422" t="str">
        <f t="shared" si="1"/>
        <v>121814067</v>
      </c>
      <c r="C22" s="429">
        <f t="shared" si="2"/>
        <v>45199</v>
      </c>
      <c r="D22" s="422" t="s">
        <v>139</v>
      </c>
      <c r="E22" s="422">
        <v>1</v>
      </c>
      <c r="F22" s="422" t="s">
        <v>138</v>
      </c>
      <c r="G22" s="422" t="s">
        <v>643</v>
      </c>
      <c r="H22" s="422">
        <f>'1-Баланс'!C35</f>
        <v>145</v>
      </c>
    </row>
    <row r="23" spans="1:8" ht="12.75">
      <c r="A23" s="422" t="str">
        <f t="shared" si="0"/>
        <v>СПЕЦИАЛИЗИРАНИ БИЗНЕС СИСТЕМИ АД</v>
      </c>
      <c r="B23" s="422" t="str">
        <f t="shared" si="1"/>
        <v>121814067</v>
      </c>
      <c r="C23" s="429">
        <f t="shared" si="2"/>
        <v>45199</v>
      </c>
      <c r="D23" s="422" t="s">
        <v>141</v>
      </c>
      <c r="E23" s="422">
        <v>1</v>
      </c>
      <c r="F23" s="422" t="s">
        <v>140</v>
      </c>
      <c r="G23" s="422" t="s">
        <v>643</v>
      </c>
      <c r="H23" s="422">
        <f>'1-Баланс'!C36</f>
        <v>119</v>
      </c>
    </row>
    <row r="24" spans="1:8" ht="12.75">
      <c r="A24" s="422" t="str">
        <f t="shared" si="0"/>
        <v>СПЕЦИАЛИЗИРАНИ БИЗНЕС СИСТЕМИ АД</v>
      </c>
      <c r="B24" s="422" t="str">
        <f t="shared" si="1"/>
        <v>121814067</v>
      </c>
      <c r="C24" s="429">
        <f t="shared" si="2"/>
        <v>45199</v>
      </c>
      <c r="D24" s="422" t="s">
        <v>143</v>
      </c>
      <c r="E24" s="422">
        <v>1</v>
      </c>
      <c r="F24" s="422" t="s">
        <v>142</v>
      </c>
      <c r="G24" s="422" t="s">
        <v>643</v>
      </c>
      <c r="H24" s="422">
        <f>'1-Баланс'!C37</f>
        <v>0</v>
      </c>
    </row>
    <row r="25" spans="1:8" ht="12.75">
      <c r="A25" s="422" t="str">
        <f t="shared" si="0"/>
        <v>СПЕЦИАЛИЗИРАНИ БИЗНЕС СИСТЕМИ АД</v>
      </c>
      <c r="B25" s="422" t="str">
        <f t="shared" si="1"/>
        <v>121814067</v>
      </c>
      <c r="C25" s="429">
        <f t="shared" si="2"/>
        <v>45199</v>
      </c>
      <c r="D25" s="422" t="s">
        <v>147</v>
      </c>
      <c r="E25" s="422">
        <v>1</v>
      </c>
      <c r="F25" s="422" t="s">
        <v>146</v>
      </c>
      <c r="G25" s="422" t="s">
        <v>643</v>
      </c>
      <c r="H25" s="422">
        <f>'1-Баланс'!C38</f>
        <v>25</v>
      </c>
    </row>
    <row r="26" spans="1:8" ht="12.75">
      <c r="A26" s="422" t="str">
        <f t="shared" si="0"/>
        <v>СПЕЦИАЛИЗИРАНИ БИЗНЕС СИСТЕМИ АД</v>
      </c>
      <c r="B26" s="422" t="str">
        <f t="shared" si="1"/>
        <v>121814067</v>
      </c>
      <c r="C26" s="429">
        <f t="shared" si="2"/>
        <v>45199</v>
      </c>
      <c r="D26" s="422" t="s">
        <v>149</v>
      </c>
      <c r="E26" s="422">
        <v>1</v>
      </c>
      <c r="F26" s="422" t="s">
        <v>148</v>
      </c>
      <c r="G26" s="422" t="s">
        <v>643</v>
      </c>
      <c r="H26" s="422">
        <f>'1-Баланс'!C39</f>
        <v>1</v>
      </c>
    </row>
    <row r="27" spans="1:8" ht="12.75">
      <c r="A27" s="422" t="str">
        <f t="shared" si="0"/>
        <v>СПЕЦИАЛИЗИРАНИ БИЗНЕС СИСТЕМИ АД</v>
      </c>
      <c r="B27" s="422" t="str">
        <f t="shared" si="1"/>
        <v>121814067</v>
      </c>
      <c r="C27" s="429">
        <f t="shared" si="2"/>
        <v>45199</v>
      </c>
      <c r="D27" s="422" t="s">
        <v>151</v>
      </c>
      <c r="E27" s="422">
        <v>1</v>
      </c>
      <c r="F27" s="422" t="s">
        <v>150</v>
      </c>
      <c r="G27" s="422" t="s">
        <v>643</v>
      </c>
      <c r="H27" s="422">
        <f>'1-Баланс'!C40</f>
        <v>0</v>
      </c>
    </row>
    <row r="28" spans="1:8" ht="12.75">
      <c r="A28" s="422" t="str">
        <f t="shared" si="0"/>
        <v>СПЕЦИАЛИЗИРАНИ БИЗНЕС СИСТЕМИ АД</v>
      </c>
      <c r="B28" s="422" t="str">
        <f t="shared" si="1"/>
        <v>121814067</v>
      </c>
      <c r="C28" s="429">
        <f t="shared" si="2"/>
        <v>45199</v>
      </c>
      <c r="D28" s="422" t="s">
        <v>155</v>
      </c>
      <c r="E28" s="422">
        <v>1</v>
      </c>
      <c r="F28" s="422" t="s">
        <v>154</v>
      </c>
      <c r="G28" s="422" t="s">
        <v>643</v>
      </c>
      <c r="H28" s="422">
        <f>'1-Баланс'!C41</f>
        <v>0</v>
      </c>
    </row>
    <row r="29" spans="1:8" ht="12.75">
      <c r="A29" s="422" t="str">
        <f t="shared" si="0"/>
        <v>СПЕЦИАЛИЗИРАНИ БИЗНЕС СИСТЕМИ АД</v>
      </c>
      <c r="B29" s="422" t="str">
        <f t="shared" si="1"/>
        <v>121814067</v>
      </c>
      <c r="C29" s="429">
        <f t="shared" si="2"/>
        <v>45199</v>
      </c>
      <c r="D29" s="422" t="s">
        <v>157</v>
      </c>
      <c r="E29" s="422">
        <v>1</v>
      </c>
      <c r="F29" s="422" t="s">
        <v>156</v>
      </c>
      <c r="G29" s="422" t="s">
        <v>643</v>
      </c>
      <c r="H29" s="422">
        <f>'1-Баланс'!C42</f>
        <v>0</v>
      </c>
    </row>
    <row r="30" spans="1:8" ht="12.75">
      <c r="A30" s="422" t="str">
        <f t="shared" si="0"/>
        <v>СПЕЦИАЛИЗИРАНИ БИЗНЕС СИСТЕМИ АД</v>
      </c>
      <c r="B30" s="422" t="str">
        <f t="shared" si="1"/>
        <v>121814067</v>
      </c>
      <c r="C30" s="429">
        <f t="shared" si="2"/>
        <v>45199</v>
      </c>
      <c r="D30" s="422" t="s">
        <v>160</v>
      </c>
      <c r="E30" s="422">
        <v>1</v>
      </c>
      <c r="F30" s="422" t="s">
        <v>159</v>
      </c>
      <c r="G30" s="422" t="s">
        <v>643</v>
      </c>
      <c r="H30" s="422">
        <f>'1-Баланс'!C43</f>
        <v>0</v>
      </c>
    </row>
    <row r="31" spans="1:8" ht="12.75">
      <c r="A31" s="422" t="str">
        <f t="shared" si="0"/>
        <v>СПЕЦИАЛИЗИРАНИ БИЗНЕС СИСТЕМИ АД</v>
      </c>
      <c r="B31" s="422" t="str">
        <f t="shared" si="1"/>
        <v>121814067</v>
      </c>
      <c r="C31" s="429">
        <f t="shared" si="2"/>
        <v>45199</v>
      </c>
      <c r="D31" s="422" t="s">
        <v>163</v>
      </c>
      <c r="E31" s="422">
        <v>1</v>
      </c>
      <c r="F31" s="422" t="s">
        <v>162</v>
      </c>
      <c r="G31" s="422" t="s">
        <v>643</v>
      </c>
      <c r="H31" s="422">
        <f>'1-Баланс'!C44</f>
        <v>0</v>
      </c>
    </row>
    <row r="32" spans="1:8" ht="12.75">
      <c r="A32" s="422" t="str">
        <f t="shared" si="0"/>
        <v>СПЕЦИАЛИЗИРАНИ БИЗНЕС СИСТЕМИ АД</v>
      </c>
      <c r="B32" s="422" t="str">
        <f t="shared" si="1"/>
        <v>121814067</v>
      </c>
      <c r="C32" s="429">
        <f t="shared" si="2"/>
        <v>45199</v>
      </c>
      <c r="D32" s="422" t="s">
        <v>167</v>
      </c>
      <c r="E32" s="422">
        <v>1</v>
      </c>
      <c r="F32" s="422" t="s">
        <v>166</v>
      </c>
      <c r="G32" s="422" t="s">
        <v>643</v>
      </c>
      <c r="H32" s="422">
        <f>'1-Баланс'!C45</f>
        <v>0</v>
      </c>
    </row>
    <row r="33" spans="1:8" ht="12.75">
      <c r="A33" s="422" t="str">
        <f t="shared" si="0"/>
        <v>СПЕЦИАЛИЗИРАНИ БИЗНЕС СИСТЕМИ АД</v>
      </c>
      <c r="B33" s="422" t="str">
        <f t="shared" si="1"/>
        <v>121814067</v>
      </c>
      <c r="C33" s="429">
        <f t="shared" si="2"/>
        <v>45199</v>
      </c>
      <c r="D33" s="422" t="s">
        <v>171</v>
      </c>
      <c r="E33" s="422">
        <v>1</v>
      </c>
      <c r="F33" s="422" t="s">
        <v>170</v>
      </c>
      <c r="G33" s="422" t="s">
        <v>643</v>
      </c>
      <c r="H33" s="422">
        <f>'1-Баланс'!C46</f>
        <v>145</v>
      </c>
    </row>
    <row r="34" spans="1:8" ht="12.75">
      <c r="A34" s="422" t="str">
        <f t="shared" si="0"/>
        <v>СПЕЦИАЛИЗИРАНИ БИЗНЕС СИСТЕМИ АД</v>
      </c>
      <c r="B34" s="422" t="str">
        <f t="shared" si="1"/>
        <v>121814067</v>
      </c>
      <c r="C34" s="429">
        <f t="shared" si="2"/>
        <v>45199</v>
      </c>
      <c r="D34" s="422" t="s">
        <v>178</v>
      </c>
      <c r="E34" s="422">
        <v>1</v>
      </c>
      <c r="F34" s="422" t="s">
        <v>177</v>
      </c>
      <c r="G34" s="422" t="s">
        <v>643</v>
      </c>
      <c r="H34" s="422">
        <f>'1-Баланс'!C48</f>
        <v>0</v>
      </c>
    </row>
    <row r="35" spans="1:8" ht="12.75">
      <c r="A35" s="422" t="str">
        <f aca="true" t="shared" si="3" ref="A35:A66">pdeName</f>
        <v>СПЕЦИАЛИЗИРАНИ БИЗНЕС СИСТЕМИ АД</v>
      </c>
      <c r="B35" s="422" t="str">
        <f aca="true" t="shared" si="4" ref="B35:B66">pdeBulstat</f>
        <v>121814067</v>
      </c>
      <c r="C35" s="429">
        <f aca="true" t="shared" si="5" ref="C35:C66">endDate</f>
        <v>45199</v>
      </c>
      <c r="D35" s="422" t="s">
        <v>182</v>
      </c>
      <c r="E35" s="422">
        <v>1</v>
      </c>
      <c r="F35" s="422" t="s">
        <v>181</v>
      </c>
      <c r="G35" s="422" t="s">
        <v>643</v>
      </c>
      <c r="H35" s="422">
        <f>'1-Баланс'!C49</f>
        <v>0</v>
      </c>
    </row>
    <row r="36" spans="1:8" ht="12.75">
      <c r="A36" s="422" t="str">
        <f t="shared" si="3"/>
        <v>СПЕЦИАЛИЗИРАНИ БИЗНЕС СИСТЕМИ АД</v>
      </c>
      <c r="B36" s="422" t="str">
        <f t="shared" si="4"/>
        <v>121814067</v>
      </c>
      <c r="C36" s="429">
        <f t="shared" si="5"/>
        <v>45199</v>
      </c>
      <c r="D36" s="422" t="s">
        <v>186</v>
      </c>
      <c r="E36" s="422">
        <v>1</v>
      </c>
      <c r="F36" s="422" t="s">
        <v>185</v>
      </c>
      <c r="G36" s="422" t="s">
        <v>643</v>
      </c>
      <c r="H36" s="422">
        <f>'1-Баланс'!C50</f>
        <v>0</v>
      </c>
    </row>
    <row r="37" spans="1:8" ht="12.75">
      <c r="A37" s="422" t="str">
        <f t="shared" si="3"/>
        <v>СПЕЦИАЛИЗИРАНИ БИЗНЕС СИСТЕМИ АД</v>
      </c>
      <c r="B37" s="422" t="str">
        <f t="shared" si="4"/>
        <v>121814067</v>
      </c>
      <c r="C37" s="429">
        <f t="shared" si="5"/>
        <v>45199</v>
      </c>
      <c r="D37" s="422" t="s">
        <v>188</v>
      </c>
      <c r="E37" s="422">
        <v>1</v>
      </c>
      <c r="F37" s="422" t="s">
        <v>111</v>
      </c>
      <c r="G37" s="422" t="s">
        <v>643</v>
      </c>
      <c r="H37" s="422">
        <f>'1-Баланс'!C51</f>
        <v>0</v>
      </c>
    </row>
    <row r="38" spans="1:8" ht="12.75">
      <c r="A38" s="422" t="str">
        <f t="shared" si="3"/>
        <v>СПЕЦИАЛИЗИРАНИ БИЗНЕС СИСТЕМИ АД</v>
      </c>
      <c r="B38" s="422" t="str">
        <f t="shared" si="4"/>
        <v>121814067</v>
      </c>
      <c r="C38" s="429">
        <f t="shared" si="5"/>
        <v>45199</v>
      </c>
      <c r="D38" s="422" t="s">
        <v>190</v>
      </c>
      <c r="E38" s="422">
        <v>1</v>
      </c>
      <c r="F38" s="422" t="s">
        <v>135</v>
      </c>
      <c r="G38" s="422" t="s">
        <v>643</v>
      </c>
      <c r="H38" s="422">
        <f>'1-Баланс'!C52</f>
        <v>0</v>
      </c>
    </row>
    <row r="39" spans="1:8" ht="12.75">
      <c r="A39" s="422" t="str">
        <f t="shared" si="3"/>
        <v>СПЕЦИАЛИЗИРАНИ БИЗНЕС СИСТЕМИ АД</v>
      </c>
      <c r="B39" s="422" t="str">
        <f t="shared" si="4"/>
        <v>121814067</v>
      </c>
      <c r="C39" s="429">
        <f t="shared" si="5"/>
        <v>45199</v>
      </c>
      <c r="D39" s="422" t="s">
        <v>197</v>
      </c>
      <c r="E39" s="422">
        <v>1</v>
      </c>
      <c r="F39" s="422" t="s">
        <v>196</v>
      </c>
      <c r="G39" s="422" t="s">
        <v>643</v>
      </c>
      <c r="H39" s="422">
        <f>'1-Баланс'!C54</f>
        <v>0</v>
      </c>
    </row>
    <row r="40" spans="1:8" ht="12.75">
      <c r="A40" s="422" t="str">
        <f t="shared" si="3"/>
        <v>СПЕЦИАЛИЗИРАНИ БИЗНЕС СИСТЕМИ АД</v>
      </c>
      <c r="B40" s="422" t="str">
        <f t="shared" si="4"/>
        <v>121814067</v>
      </c>
      <c r="C40" s="429">
        <f t="shared" si="5"/>
        <v>45199</v>
      </c>
      <c r="D40" s="422" t="s">
        <v>201</v>
      </c>
      <c r="E40" s="422">
        <v>1</v>
      </c>
      <c r="F40" s="422" t="s">
        <v>200</v>
      </c>
      <c r="G40" s="422" t="s">
        <v>643</v>
      </c>
      <c r="H40" s="422">
        <f>'1-Баланс'!C55</f>
        <v>84</v>
      </c>
    </row>
    <row r="41" spans="1:8" ht="12.75">
      <c r="A41" s="422" t="str">
        <f t="shared" si="3"/>
        <v>СПЕЦИАЛИЗИРАНИ БИЗНЕС СИСТЕМИ АД</v>
      </c>
      <c r="B41" s="422" t="str">
        <f t="shared" si="4"/>
        <v>121814067</v>
      </c>
      <c r="C41" s="429">
        <f t="shared" si="5"/>
        <v>45199</v>
      </c>
      <c r="D41" s="422" t="s">
        <v>205</v>
      </c>
      <c r="E41" s="422">
        <v>1</v>
      </c>
      <c r="F41" s="422" t="s">
        <v>49</v>
      </c>
      <c r="G41" s="422" t="s">
        <v>643</v>
      </c>
      <c r="H41" s="422">
        <f>'1-Баланс'!C56</f>
        <v>2642</v>
      </c>
    </row>
    <row r="42" spans="1:8" ht="12.75">
      <c r="A42" s="422" t="str">
        <f t="shared" si="3"/>
        <v>СПЕЦИАЛИЗИРАНИ БИЗНЕС СИСТЕМИ АД</v>
      </c>
      <c r="B42" s="422" t="str">
        <f t="shared" si="4"/>
        <v>121814067</v>
      </c>
      <c r="C42" s="429">
        <f t="shared" si="5"/>
        <v>45199</v>
      </c>
      <c r="D42" s="422" t="s">
        <v>212</v>
      </c>
      <c r="E42" s="422">
        <v>1</v>
      </c>
      <c r="F42" s="422" t="s">
        <v>211</v>
      </c>
      <c r="G42" s="422" t="s">
        <v>643</v>
      </c>
      <c r="H42" s="422">
        <f>'1-Баланс'!C59</f>
        <v>23</v>
      </c>
    </row>
    <row r="43" spans="1:8" ht="12.75">
      <c r="A43" s="422" t="str">
        <f t="shared" si="3"/>
        <v>СПЕЦИАЛИЗИРАНИ БИЗНЕС СИСТЕМИ АД</v>
      </c>
      <c r="B43" s="422" t="str">
        <f t="shared" si="4"/>
        <v>121814067</v>
      </c>
      <c r="C43" s="429">
        <f t="shared" si="5"/>
        <v>45199</v>
      </c>
      <c r="D43" s="422" t="s">
        <v>216</v>
      </c>
      <c r="E43" s="422">
        <v>1</v>
      </c>
      <c r="F43" s="422" t="s">
        <v>215</v>
      </c>
      <c r="G43" s="422" t="s">
        <v>643</v>
      </c>
      <c r="H43" s="422">
        <f>'1-Баланс'!C60</f>
        <v>4</v>
      </c>
    </row>
    <row r="44" spans="1:8" ht="12.75">
      <c r="A44" s="422" t="str">
        <f t="shared" si="3"/>
        <v>СПЕЦИАЛИЗИРАНИ БИЗНЕС СИСТЕМИ АД</v>
      </c>
      <c r="B44" s="422" t="str">
        <f t="shared" si="4"/>
        <v>121814067</v>
      </c>
      <c r="C44" s="429">
        <f t="shared" si="5"/>
        <v>45199</v>
      </c>
      <c r="D44" s="422" t="s">
        <v>220</v>
      </c>
      <c r="E44" s="422">
        <v>1</v>
      </c>
      <c r="F44" s="422" t="s">
        <v>219</v>
      </c>
      <c r="G44" s="422" t="s">
        <v>643</v>
      </c>
      <c r="H44" s="422">
        <f>'1-Баланс'!C61</f>
        <v>1973</v>
      </c>
    </row>
    <row r="45" spans="1:8" ht="12.75">
      <c r="A45" s="422" t="str">
        <f t="shared" si="3"/>
        <v>СПЕЦИАЛИЗИРАНИ БИЗНЕС СИСТЕМИ АД</v>
      </c>
      <c r="B45" s="422" t="str">
        <f t="shared" si="4"/>
        <v>121814067</v>
      </c>
      <c r="C45" s="429">
        <f t="shared" si="5"/>
        <v>45199</v>
      </c>
      <c r="D45" s="422" t="s">
        <v>224</v>
      </c>
      <c r="E45" s="422">
        <v>1</v>
      </c>
      <c r="F45" s="422" t="s">
        <v>223</v>
      </c>
      <c r="G45" s="422" t="s">
        <v>643</v>
      </c>
      <c r="H45" s="422">
        <f>'1-Баланс'!C62</f>
        <v>0</v>
      </c>
    </row>
    <row r="46" spans="1:8" ht="12.75">
      <c r="A46" s="422" t="str">
        <f t="shared" si="3"/>
        <v>СПЕЦИАЛИЗИРАНИ БИЗНЕС СИСТЕМИ АД</v>
      </c>
      <c r="B46" s="422" t="str">
        <f t="shared" si="4"/>
        <v>121814067</v>
      </c>
      <c r="C46" s="429">
        <f t="shared" si="5"/>
        <v>45199</v>
      </c>
      <c r="D46" s="422" t="s">
        <v>228</v>
      </c>
      <c r="E46" s="422">
        <v>1</v>
      </c>
      <c r="F46" s="422" t="s">
        <v>227</v>
      </c>
      <c r="G46" s="422" t="s">
        <v>643</v>
      </c>
      <c r="H46" s="422">
        <f>'1-Баланс'!C63</f>
        <v>7</v>
      </c>
    </row>
    <row r="47" spans="1:8" ht="12.75">
      <c r="A47" s="422" t="str">
        <f t="shared" si="3"/>
        <v>СПЕЦИАЛИЗИРАНИ БИЗНЕС СИСТЕМИ АД</v>
      </c>
      <c r="B47" s="422" t="str">
        <f t="shared" si="4"/>
        <v>121814067</v>
      </c>
      <c r="C47" s="429">
        <f t="shared" si="5"/>
        <v>45199</v>
      </c>
      <c r="D47" s="422" t="s">
        <v>232</v>
      </c>
      <c r="E47" s="422">
        <v>1</v>
      </c>
      <c r="F47" s="422" t="s">
        <v>231</v>
      </c>
      <c r="G47" s="422" t="s">
        <v>643</v>
      </c>
      <c r="H47" s="422">
        <f>'1-Баланс'!C64</f>
        <v>0</v>
      </c>
    </row>
    <row r="48" spans="1:8" ht="12.75">
      <c r="A48" s="422" t="str">
        <f t="shared" si="3"/>
        <v>СПЕЦИАЛИЗИРАНИ БИЗНЕС СИСТЕМИ АД</v>
      </c>
      <c r="B48" s="422" t="str">
        <f t="shared" si="4"/>
        <v>121814067</v>
      </c>
      <c r="C48" s="429">
        <f t="shared" si="5"/>
        <v>45199</v>
      </c>
      <c r="D48" s="422" t="s">
        <v>235</v>
      </c>
      <c r="E48" s="422">
        <v>1</v>
      </c>
      <c r="F48" s="422" t="s">
        <v>210</v>
      </c>
      <c r="G48" s="422" t="s">
        <v>643</v>
      </c>
      <c r="H48" s="422">
        <f>'1-Баланс'!C65</f>
        <v>2007</v>
      </c>
    </row>
    <row r="49" spans="1:8" ht="12.75">
      <c r="A49" s="422" t="str">
        <f t="shared" si="3"/>
        <v>СПЕЦИАЛИЗИРАНИ БИЗНЕС СИСТЕМИ АД</v>
      </c>
      <c r="B49" s="422" t="str">
        <f t="shared" si="4"/>
        <v>121814067</v>
      </c>
      <c r="C49" s="429">
        <f t="shared" si="5"/>
        <v>45199</v>
      </c>
      <c r="D49" s="422" t="s">
        <v>244</v>
      </c>
      <c r="E49" s="422">
        <v>1</v>
      </c>
      <c r="F49" s="422" t="s">
        <v>243</v>
      </c>
      <c r="G49" s="422" t="s">
        <v>643</v>
      </c>
      <c r="H49" s="422">
        <f>'1-Баланс'!C68</f>
        <v>484</v>
      </c>
    </row>
    <row r="50" spans="1:8" ht="12.75">
      <c r="A50" s="422" t="str">
        <f t="shared" si="3"/>
        <v>СПЕЦИАЛИЗИРАНИ БИЗНЕС СИСТЕМИ АД</v>
      </c>
      <c r="B50" s="422" t="str">
        <f t="shared" si="4"/>
        <v>121814067</v>
      </c>
      <c r="C50" s="429">
        <f t="shared" si="5"/>
        <v>45199</v>
      </c>
      <c r="D50" s="422" t="s">
        <v>248</v>
      </c>
      <c r="E50" s="422">
        <v>1</v>
      </c>
      <c r="F50" s="422" t="s">
        <v>247</v>
      </c>
      <c r="G50" s="422" t="s">
        <v>643</v>
      </c>
      <c r="H50" s="422">
        <f>'1-Баланс'!C69</f>
        <v>635</v>
      </c>
    </row>
    <row r="51" spans="1:8" ht="12.75">
      <c r="A51" s="422" t="str">
        <f t="shared" si="3"/>
        <v>СПЕЦИАЛИЗИРАНИ БИЗНЕС СИСТЕМИ АД</v>
      </c>
      <c r="B51" s="422" t="str">
        <f t="shared" si="4"/>
        <v>121814067</v>
      </c>
      <c r="C51" s="429">
        <f t="shared" si="5"/>
        <v>45199</v>
      </c>
      <c r="D51" s="422" t="s">
        <v>251</v>
      </c>
      <c r="E51" s="422">
        <v>1</v>
      </c>
      <c r="F51" s="422" t="s">
        <v>250</v>
      </c>
      <c r="G51" s="422" t="s">
        <v>643</v>
      </c>
      <c r="H51" s="422">
        <f>'1-Баланс'!C70</f>
        <v>336</v>
      </c>
    </row>
    <row r="52" spans="1:8" ht="12.75">
      <c r="A52" s="422" t="str">
        <f t="shared" si="3"/>
        <v>СПЕЦИАЛИЗИРАНИ БИЗНЕС СИСТЕМИ АД</v>
      </c>
      <c r="B52" s="422" t="str">
        <f t="shared" si="4"/>
        <v>121814067</v>
      </c>
      <c r="C52" s="429">
        <f t="shared" si="5"/>
        <v>45199</v>
      </c>
      <c r="D52" s="422" t="s">
        <v>255</v>
      </c>
      <c r="E52" s="422">
        <v>1</v>
      </c>
      <c r="F52" s="422" t="s">
        <v>254</v>
      </c>
      <c r="G52" s="422" t="s">
        <v>643</v>
      </c>
      <c r="H52" s="422">
        <f>'1-Баланс'!C71</f>
        <v>0</v>
      </c>
    </row>
    <row r="53" spans="1:8" ht="12.75">
      <c r="A53" s="422" t="str">
        <f t="shared" si="3"/>
        <v>СПЕЦИАЛИЗИРАНИ БИЗНЕС СИСТЕМИ АД</v>
      </c>
      <c r="B53" s="422" t="str">
        <f t="shared" si="4"/>
        <v>121814067</v>
      </c>
      <c r="C53" s="429">
        <f t="shared" si="5"/>
        <v>45199</v>
      </c>
      <c r="D53" s="422" t="s">
        <v>258</v>
      </c>
      <c r="E53" s="422">
        <v>1</v>
      </c>
      <c r="F53" s="422" t="s">
        <v>257</v>
      </c>
      <c r="G53" s="422" t="s">
        <v>643</v>
      </c>
      <c r="H53" s="422">
        <f>'1-Баланс'!C72</f>
        <v>191</v>
      </c>
    </row>
    <row r="54" spans="1:8" ht="12.75">
      <c r="A54" s="422" t="str">
        <f t="shared" si="3"/>
        <v>СПЕЦИАЛИЗИРАНИ БИЗНЕС СИСТЕМИ АД</v>
      </c>
      <c r="B54" s="422" t="str">
        <f t="shared" si="4"/>
        <v>121814067</v>
      </c>
      <c r="C54" s="429">
        <f t="shared" si="5"/>
        <v>45199</v>
      </c>
      <c r="D54" s="422" t="s">
        <v>260</v>
      </c>
      <c r="E54" s="422">
        <v>1</v>
      </c>
      <c r="F54" s="422" t="s">
        <v>259</v>
      </c>
      <c r="G54" s="422" t="s">
        <v>643</v>
      </c>
      <c r="H54" s="422">
        <f>'1-Баланс'!C73</f>
        <v>5</v>
      </c>
    </row>
    <row r="55" spans="1:8" ht="12.75">
      <c r="A55" s="422" t="str">
        <f t="shared" si="3"/>
        <v>СПЕЦИАЛИЗИРАНИ БИЗНЕС СИСТЕМИ АД</v>
      </c>
      <c r="B55" s="422" t="str">
        <f t="shared" si="4"/>
        <v>121814067</v>
      </c>
      <c r="C55" s="429">
        <f t="shared" si="5"/>
        <v>45199</v>
      </c>
      <c r="D55" s="422" t="s">
        <v>264</v>
      </c>
      <c r="E55" s="422">
        <v>1</v>
      </c>
      <c r="F55" s="422" t="s">
        <v>263</v>
      </c>
      <c r="G55" s="422" t="s">
        <v>643</v>
      </c>
      <c r="H55" s="422">
        <f>'1-Баланс'!C74</f>
        <v>289</v>
      </c>
    </row>
    <row r="56" spans="1:8" ht="12.75">
      <c r="A56" s="422" t="str">
        <f t="shared" si="3"/>
        <v>СПЕЦИАЛИЗИРАНИ БИЗНЕС СИСТЕМИ АД</v>
      </c>
      <c r="B56" s="422" t="str">
        <f t="shared" si="4"/>
        <v>121814067</v>
      </c>
      <c r="C56" s="429">
        <f t="shared" si="5"/>
        <v>45199</v>
      </c>
      <c r="D56" s="422" t="s">
        <v>266</v>
      </c>
      <c r="E56" s="422">
        <v>1</v>
      </c>
      <c r="F56" s="422" t="s">
        <v>265</v>
      </c>
      <c r="G56" s="422" t="s">
        <v>643</v>
      </c>
      <c r="H56" s="422">
        <f>'1-Баланс'!C75</f>
        <v>376</v>
      </c>
    </row>
    <row r="57" spans="1:8" ht="12.75">
      <c r="A57" s="422" t="str">
        <f t="shared" si="3"/>
        <v>СПЕЦИАЛИЗИРАНИ БИЗНЕС СИСТЕМИ АД</v>
      </c>
      <c r="B57" s="422" t="str">
        <f t="shared" si="4"/>
        <v>121814067</v>
      </c>
      <c r="C57" s="429">
        <f t="shared" si="5"/>
        <v>45199</v>
      </c>
      <c r="D57" s="422" t="s">
        <v>268</v>
      </c>
      <c r="E57" s="422">
        <v>1</v>
      </c>
      <c r="F57" s="422" t="s">
        <v>240</v>
      </c>
      <c r="G57" s="422" t="s">
        <v>643</v>
      </c>
      <c r="H57" s="422">
        <f>'1-Баланс'!C76</f>
        <v>2316</v>
      </c>
    </row>
    <row r="58" spans="1:8" ht="12.75">
      <c r="A58" s="422" t="str">
        <f t="shared" si="3"/>
        <v>СПЕЦИАЛИЗИРАНИ БИЗНЕС СИСТЕМИ АД</v>
      </c>
      <c r="B58" s="422" t="str">
        <f t="shared" si="4"/>
        <v>121814067</v>
      </c>
      <c r="C58" s="429">
        <f t="shared" si="5"/>
        <v>45199</v>
      </c>
      <c r="D58" s="422" t="s">
        <v>273</v>
      </c>
      <c r="E58" s="422">
        <v>1</v>
      </c>
      <c r="F58" s="422" t="s">
        <v>272</v>
      </c>
      <c r="G58" s="422" t="s">
        <v>643</v>
      </c>
      <c r="H58" s="422">
        <f>'1-Баланс'!C79</f>
        <v>0</v>
      </c>
    </row>
    <row r="59" spans="1:8" ht="12.75">
      <c r="A59" s="422" t="str">
        <f t="shared" si="3"/>
        <v>СПЕЦИАЛИЗИРАНИ БИЗНЕС СИСТЕМИ АД</v>
      </c>
      <c r="B59" s="422" t="str">
        <f t="shared" si="4"/>
        <v>121814067</v>
      </c>
      <c r="C59" s="429">
        <f t="shared" si="5"/>
        <v>45199</v>
      </c>
      <c r="D59" s="422" t="s">
        <v>277</v>
      </c>
      <c r="E59" s="422">
        <v>1</v>
      </c>
      <c r="F59" s="422" t="s">
        <v>276</v>
      </c>
      <c r="G59" s="422" t="s">
        <v>643</v>
      </c>
      <c r="H59" s="422">
        <f>'1-Баланс'!C80</f>
        <v>0</v>
      </c>
    </row>
    <row r="60" spans="1:8" ht="12.75">
      <c r="A60" s="422" t="str">
        <f t="shared" si="3"/>
        <v>СПЕЦИАЛИЗИРАНИ БИЗНЕС СИСТЕМИ АД</v>
      </c>
      <c r="B60" s="422" t="str">
        <f t="shared" si="4"/>
        <v>121814067</v>
      </c>
      <c r="C60" s="429">
        <f t="shared" si="5"/>
        <v>45199</v>
      </c>
      <c r="D60" s="422" t="s">
        <v>279</v>
      </c>
      <c r="E60" s="422">
        <v>1</v>
      </c>
      <c r="F60" s="422" t="s">
        <v>278</v>
      </c>
      <c r="G60" s="422" t="s">
        <v>643</v>
      </c>
      <c r="H60" s="422">
        <f>'1-Баланс'!C81</f>
        <v>0</v>
      </c>
    </row>
    <row r="61" spans="1:8" ht="12.75">
      <c r="A61" s="422" t="str">
        <f t="shared" si="3"/>
        <v>СПЕЦИАЛИЗИРАНИ БИЗНЕС СИСТЕМИ АД</v>
      </c>
      <c r="B61" s="422" t="str">
        <f t="shared" si="4"/>
        <v>121814067</v>
      </c>
      <c r="C61" s="429">
        <f t="shared" si="5"/>
        <v>45199</v>
      </c>
      <c r="D61" s="422" t="s">
        <v>281</v>
      </c>
      <c r="E61" s="422">
        <v>1</v>
      </c>
      <c r="F61" s="422" t="s">
        <v>280</v>
      </c>
      <c r="G61" s="422" t="s">
        <v>643</v>
      </c>
      <c r="H61" s="422">
        <f>'1-Баланс'!C82</f>
        <v>0</v>
      </c>
    </row>
    <row r="62" spans="1:8" ht="12.75">
      <c r="A62" s="422" t="str">
        <f t="shared" si="3"/>
        <v>СПЕЦИАЛИЗИРАНИ БИЗНЕС СИСТЕМИ АД</v>
      </c>
      <c r="B62" s="422" t="str">
        <f t="shared" si="4"/>
        <v>121814067</v>
      </c>
      <c r="C62" s="429">
        <f t="shared" si="5"/>
        <v>45199</v>
      </c>
      <c r="D62" s="422" t="s">
        <v>283</v>
      </c>
      <c r="E62" s="422">
        <v>1</v>
      </c>
      <c r="F62" s="422" t="s">
        <v>282</v>
      </c>
      <c r="G62" s="422" t="s">
        <v>643</v>
      </c>
      <c r="H62" s="422">
        <f>'1-Баланс'!C83</f>
        <v>0</v>
      </c>
    </row>
    <row r="63" spans="1:8" ht="12.75">
      <c r="A63" s="422" t="str">
        <f t="shared" si="3"/>
        <v>СПЕЦИАЛИЗИРАНИ БИЗНЕС СИСТЕМИ АД</v>
      </c>
      <c r="B63" s="422" t="str">
        <f t="shared" si="4"/>
        <v>121814067</v>
      </c>
      <c r="C63" s="429">
        <f t="shared" si="5"/>
        <v>45199</v>
      </c>
      <c r="D63" s="422" t="s">
        <v>284</v>
      </c>
      <c r="E63" s="422">
        <v>1</v>
      </c>
      <c r="F63" s="422" t="s">
        <v>166</v>
      </c>
      <c r="G63" s="422" t="s">
        <v>643</v>
      </c>
      <c r="H63" s="422">
        <f>'1-Баланс'!C84</f>
        <v>0</v>
      </c>
    </row>
    <row r="64" spans="1:8" ht="12.75">
      <c r="A64" s="422" t="str">
        <f t="shared" si="3"/>
        <v>СПЕЦИАЛИЗИРАНИ БИЗНЕС СИСТЕМИ АД</v>
      </c>
      <c r="B64" s="422" t="str">
        <f t="shared" si="4"/>
        <v>121814067</v>
      </c>
      <c r="C64" s="429">
        <f t="shared" si="5"/>
        <v>45199</v>
      </c>
      <c r="D64" s="422" t="s">
        <v>286</v>
      </c>
      <c r="E64" s="422">
        <v>1</v>
      </c>
      <c r="F64" s="422" t="s">
        <v>271</v>
      </c>
      <c r="G64" s="422" t="s">
        <v>643</v>
      </c>
      <c r="H64" s="422">
        <f>'1-Баланс'!C85</f>
        <v>0</v>
      </c>
    </row>
    <row r="65" spans="1:8" ht="12.75">
      <c r="A65" s="422" t="str">
        <f t="shared" si="3"/>
        <v>СПЕЦИАЛИЗИРАНИ БИЗНЕС СИСТЕМИ АД</v>
      </c>
      <c r="B65" s="422" t="str">
        <f t="shared" si="4"/>
        <v>121814067</v>
      </c>
      <c r="C65" s="429">
        <f t="shared" si="5"/>
        <v>45199</v>
      </c>
      <c r="D65" s="422" t="s">
        <v>289</v>
      </c>
      <c r="E65" s="422">
        <v>1</v>
      </c>
      <c r="F65" s="422" t="s">
        <v>288</v>
      </c>
      <c r="G65" s="422" t="s">
        <v>643</v>
      </c>
      <c r="H65" s="422">
        <f>'1-Баланс'!C88</f>
        <v>175</v>
      </c>
    </row>
    <row r="66" spans="1:8" ht="12.75">
      <c r="A66" s="422" t="str">
        <f t="shared" si="3"/>
        <v>СПЕЦИАЛИЗИРАНИ БИЗНЕС СИСТЕМИ АД</v>
      </c>
      <c r="B66" s="422" t="str">
        <f t="shared" si="4"/>
        <v>121814067</v>
      </c>
      <c r="C66" s="429">
        <f t="shared" si="5"/>
        <v>45199</v>
      </c>
      <c r="D66" s="422" t="s">
        <v>291</v>
      </c>
      <c r="E66" s="422">
        <v>1</v>
      </c>
      <c r="F66" s="422" t="s">
        <v>290</v>
      </c>
      <c r="G66" s="422" t="s">
        <v>643</v>
      </c>
      <c r="H66" s="422">
        <f>'1-Баланс'!C89</f>
        <v>103</v>
      </c>
    </row>
    <row r="67" spans="1:8" ht="12.75">
      <c r="A67" s="422" t="str">
        <f aca="true" t="shared" si="6" ref="A67:A98">pdeName</f>
        <v>СПЕЦИАЛИЗИРАНИ БИЗНЕС СИСТЕМИ АД</v>
      </c>
      <c r="B67" s="422" t="str">
        <f aca="true" t="shared" si="7" ref="B67:B98">pdeBulstat</f>
        <v>121814067</v>
      </c>
      <c r="C67" s="429">
        <f aca="true" t="shared" si="8" ref="C67:C98">endDate</f>
        <v>45199</v>
      </c>
      <c r="D67" s="422" t="s">
        <v>293</v>
      </c>
      <c r="E67" s="422">
        <v>1</v>
      </c>
      <c r="F67" s="422" t="s">
        <v>292</v>
      </c>
      <c r="G67" s="422" t="s">
        <v>643</v>
      </c>
      <c r="H67" s="422">
        <f>'1-Баланс'!C90</f>
        <v>0</v>
      </c>
    </row>
    <row r="68" spans="1:8" ht="12.75">
      <c r="A68" s="422" t="str">
        <f t="shared" si="6"/>
        <v>СПЕЦИАЛИЗИРАНИ БИЗНЕС СИСТЕМИ АД</v>
      </c>
      <c r="B68" s="422" t="str">
        <f t="shared" si="7"/>
        <v>121814067</v>
      </c>
      <c r="C68" s="429">
        <f t="shared" si="8"/>
        <v>45199</v>
      </c>
      <c r="D68" s="422" t="s">
        <v>295</v>
      </c>
      <c r="E68" s="422">
        <v>1</v>
      </c>
      <c r="F68" s="422" t="s">
        <v>294</v>
      </c>
      <c r="G68" s="422" t="s">
        <v>643</v>
      </c>
      <c r="H68" s="422">
        <f>'1-Баланс'!C91</f>
        <v>0</v>
      </c>
    </row>
    <row r="69" spans="1:8" ht="12.75">
      <c r="A69" s="422" t="str">
        <f t="shared" si="6"/>
        <v>СПЕЦИАЛИЗИРАНИ БИЗНЕС СИСТЕМИ АД</v>
      </c>
      <c r="B69" s="422" t="str">
        <f t="shared" si="7"/>
        <v>121814067</v>
      </c>
      <c r="C69" s="429">
        <f t="shared" si="8"/>
        <v>45199</v>
      </c>
      <c r="D69" s="422" t="s">
        <v>297</v>
      </c>
      <c r="E69" s="422">
        <v>1</v>
      </c>
      <c r="F69" s="422" t="s">
        <v>287</v>
      </c>
      <c r="G69" s="422" t="s">
        <v>643</v>
      </c>
      <c r="H69" s="422">
        <f>'1-Баланс'!C92</f>
        <v>278</v>
      </c>
    </row>
    <row r="70" spans="1:8" ht="12.75">
      <c r="A70" s="422" t="str">
        <f t="shared" si="6"/>
        <v>СПЕЦИАЛИЗИРАНИ БИЗНЕС СИСТЕМИ АД</v>
      </c>
      <c r="B70" s="422" t="str">
        <f t="shared" si="7"/>
        <v>121814067</v>
      </c>
      <c r="C70" s="429">
        <f t="shared" si="8"/>
        <v>45199</v>
      </c>
      <c r="D70" s="422" t="s">
        <v>299</v>
      </c>
      <c r="E70" s="422">
        <v>1</v>
      </c>
      <c r="F70" s="422" t="s">
        <v>298</v>
      </c>
      <c r="G70" s="422" t="s">
        <v>643</v>
      </c>
      <c r="H70" s="422">
        <f>'1-Баланс'!C93</f>
        <v>13</v>
      </c>
    </row>
    <row r="71" spans="1:8" ht="12.75">
      <c r="A71" s="422" t="str">
        <f t="shared" si="6"/>
        <v>СПЕЦИАЛИЗИРАНИ БИЗНЕС СИСТЕМИ АД</v>
      </c>
      <c r="B71" s="422" t="str">
        <f t="shared" si="7"/>
        <v>121814067</v>
      </c>
      <c r="C71" s="429">
        <f t="shared" si="8"/>
        <v>45199</v>
      </c>
      <c r="D71" s="422" t="s">
        <v>301</v>
      </c>
      <c r="E71" s="422">
        <v>1</v>
      </c>
      <c r="F71" s="422" t="s">
        <v>208</v>
      </c>
      <c r="G71" s="422" t="s">
        <v>643</v>
      </c>
      <c r="H71" s="422">
        <f>'1-Баланс'!C94</f>
        <v>4614</v>
      </c>
    </row>
    <row r="72" spans="1:8" ht="12.75">
      <c r="A72" s="422" t="str">
        <f t="shared" si="6"/>
        <v>СПЕЦИАЛИЗИРАНИ БИЗНЕС СИСТЕМИ АД</v>
      </c>
      <c r="B72" s="422" t="str">
        <f t="shared" si="7"/>
        <v>121814067</v>
      </c>
      <c r="C72" s="429">
        <f t="shared" si="8"/>
        <v>45199</v>
      </c>
      <c r="D72" s="422" t="s">
        <v>303</v>
      </c>
      <c r="E72" s="422">
        <v>1</v>
      </c>
      <c r="F72" s="422" t="s">
        <v>302</v>
      </c>
      <c r="G72" s="422" t="s">
        <v>643</v>
      </c>
      <c r="H72" s="422">
        <f>'1-Баланс'!C95</f>
        <v>7256</v>
      </c>
    </row>
    <row r="73" spans="1:8" ht="12.75">
      <c r="A73" s="422" t="str">
        <f t="shared" si="6"/>
        <v>СПЕЦИАЛИЗИРАНИ БИЗНЕС СИСТЕМИ АД</v>
      </c>
      <c r="B73" s="422" t="str">
        <f t="shared" si="7"/>
        <v>121814067</v>
      </c>
      <c r="C73" s="429">
        <f t="shared" si="8"/>
        <v>45199</v>
      </c>
      <c r="D73" s="422" t="s">
        <v>56</v>
      </c>
      <c r="E73" s="422">
        <v>1</v>
      </c>
      <c r="F73" s="422" t="s">
        <v>55</v>
      </c>
      <c r="G73" s="422" t="s">
        <v>644</v>
      </c>
      <c r="H73" s="422">
        <f>'1-Баланс'!G12</f>
        <v>5000</v>
      </c>
    </row>
    <row r="74" spans="1:8" ht="12.75">
      <c r="A74" s="422" t="str">
        <f t="shared" si="6"/>
        <v>СПЕЦИАЛИЗИРАНИ БИЗНЕС СИСТЕМИ АД</v>
      </c>
      <c r="B74" s="422" t="str">
        <f t="shared" si="7"/>
        <v>121814067</v>
      </c>
      <c r="C74" s="429">
        <f t="shared" si="8"/>
        <v>45199</v>
      </c>
      <c r="D74" s="422" t="s">
        <v>60</v>
      </c>
      <c r="E74" s="422">
        <v>1</v>
      </c>
      <c r="F74" s="422" t="s">
        <v>59</v>
      </c>
      <c r="G74" s="422" t="s">
        <v>644</v>
      </c>
      <c r="H74" s="422">
        <f>'1-Баланс'!G13</f>
        <v>5000</v>
      </c>
    </row>
    <row r="75" spans="1:8" ht="12.75">
      <c r="A75" s="422" t="str">
        <f t="shared" si="6"/>
        <v>СПЕЦИАЛИЗИРАНИ БИЗНЕС СИСТЕМИ АД</v>
      </c>
      <c r="B75" s="422" t="str">
        <f t="shared" si="7"/>
        <v>121814067</v>
      </c>
      <c r="C75" s="429">
        <f t="shared" si="8"/>
        <v>45199</v>
      </c>
      <c r="D75" s="422" t="s">
        <v>64</v>
      </c>
      <c r="E75" s="422">
        <v>1</v>
      </c>
      <c r="F75" s="422" t="s">
        <v>63</v>
      </c>
      <c r="G75" s="422" t="s">
        <v>644</v>
      </c>
      <c r="H75" s="422">
        <f>'1-Баланс'!G14</f>
        <v>0</v>
      </c>
    </row>
    <row r="76" spans="1:8" ht="12.75">
      <c r="A76" s="422" t="str">
        <f t="shared" si="6"/>
        <v>СПЕЦИАЛИЗИРАНИ БИЗНЕС СИСТЕМИ АД</v>
      </c>
      <c r="B76" s="422" t="str">
        <f t="shared" si="7"/>
        <v>121814067</v>
      </c>
      <c r="C76" s="429">
        <f t="shared" si="8"/>
        <v>45199</v>
      </c>
      <c r="D76" s="422" t="s">
        <v>68</v>
      </c>
      <c r="E76" s="422">
        <v>1</v>
      </c>
      <c r="F76" s="422" t="s">
        <v>67</v>
      </c>
      <c r="G76" s="422" t="s">
        <v>644</v>
      </c>
      <c r="H76" s="422">
        <f>'1-Баланс'!G15</f>
        <v>0</v>
      </c>
    </row>
    <row r="77" spans="1:8" ht="12.75">
      <c r="A77" s="422" t="str">
        <f t="shared" si="6"/>
        <v>СПЕЦИАЛИЗИРАНИ БИЗНЕС СИСТЕМИ АД</v>
      </c>
      <c r="B77" s="422" t="str">
        <f t="shared" si="7"/>
        <v>121814067</v>
      </c>
      <c r="C77" s="429">
        <f t="shared" si="8"/>
        <v>45199</v>
      </c>
      <c r="D77" s="422" t="s">
        <v>72</v>
      </c>
      <c r="E77" s="422">
        <v>1</v>
      </c>
      <c r="F77" s="422" t="s">
        <v>71</v>
      </c>
      <c r="G77" s="422" t="s">
        <v>644</v>
      </c>
      <c r="H77" s="422">
        <f>'1-Баланс'!G16</f>
        <v>0</v>
      </c>
    </row>
    <row r="78" spans="1:8" ht="12.75">
      <c r="A78" s="422" t="str">
        <f t="shared" si="6"/>
        <v>СПЕЦИАЛИЗИРАНИ БИЗНЕС СИСТЕМИ АД</v>
      </c>
      <c r="B78" s="422" t="str">
        <f t="shared" si="7"/>
        <v>121814067</v>
      </c>
      <c r="C78" s="429">
        <f t="shared" si="8"/>
        <v>45199</v>
      </c>
      <c r="D78" s="422" t="s">
        <v>76</v>
      </c>
      <c r="E78" s="422">
        <v>1</v>
      </c>
      <c r="F78" s="422" t="s">
        <v>75</v>
      </c>
      <c r="G78" s="422" t="s">
        <v>644</v>
      </c>
      <c r="H78" s="422">
        <f>'1-Баланс'!G17</f>
        <v>0</v>
      </c>
    </row>
    <row r="79" spans="1:8" ht="12.75">
      <c r="A79" s="422" t="str">
        <f t="shared" si="6"/>
        <v>СПЕЦИАЛИЗИРАНИ БИЗНЕС СИСТЕМИ АД</v>
      </c>
      <c r="B79" s="422" t="str">
        <f t="shared" si="7"/>
        <v>121814067</v>
      </c>
      <c r="C79" s="429">
        <f t="shared" si="8"/>
        <v>45199</v>
      </c>
      <c r="D79" s="422" t="s">
        <v>80</v>
      </c>
      <c r="E79" s="422">
        <v>1</v>
      </c>
      <c r="F79" s="422" t="s">
        <v>52</v>
      </c>
      <c r="G79" s="422" t="s">
        <v>644</v>
      </c>
      <c r="H79" s="422">
        <f>'1-Баланс'!G18</f>
        <v>5000</v>
      </c>
    </row>
    <row r="80" spans="1:8" ht="12.75">
      <c r="A80" s="422" t="str">
        <f t="shared" si="6"/>
        <v>СПЕЦИАЛИЗИРАНИ БИЗНЕС СИСТЕМИ АД</v>
      </c>
      <c r="B80" s="422" t="str">
        <f t="shared" si="7"/>
        <v>121814067</v>
      </c>
      <c r="C80" s="429">
        <f t="shared" si="8"/>
        <v>45199</v>
      </c>
      <c r="D80" s="422" t="s">
        <v>87</v>
      </c>
      <c r="E80" s="422">
        <v>1</v>
      </c>
      <c r="F80" s="422" t="s">
        <v>86</v>
      </c>
      <c r="G80" s="422" t="s">
        <v>644</v>
      </c>
      <c r="H80" s="422">
        <f>'1-Баланс'!G20</f>
        <v>577</v>
      </c>
    </row>
    <row r="81" spans="1:8" ht="12.75">
      <c r="A81" s="422" t="str">
        <f t="shared" si="6"/>
        <v>СПЕЦИАЛИЗИРАНИ БИЗНЕС СИСТЕМИ АД</v>
      </c>
      <c r="B81" s="422" t="str">
        <f t="shared" si="7"/>
        <v>121814067</v>
      </c>
      <c r="C81" s="429">
        <f t="shared" si="8"/>
        <v>45199</v>
      </c>
      <c r="D81" s="422" t="s">
        <v>91</v>
      </c>
      <c r="E81" s="422">
        <v>1</v>
      </c>
      <c r="F81" s="422" t="s">
        <v>90</v>
      </c>
      <c r="G81" s="422" t="s">
        <v>644</v>
      </c>
      <c r="H81" s="422">
        <f>'1-Баланс'!G21</f>
        <v>161</v>
      </c>
    </row>
    <row r="82" spans="1:8" ht="12.75">
      <c r="A82" s="422" t="str">
        <f t="shared" si="6"/>
        <v>СПЕЦИАЛИЗИРАНИ БИЗНЕС СИСТЕМИ АД</v>
      </c>
      <c r="B82" s="422" t="str">
        <f t="shared" si="7"/>
        <v>121814067</v>
      </c>
      <c r="C82" s="429">
        <f t="shared" si="8"/>
        <v>45199</v>
      </c>
      <c r="D82" s="422" t="s">
        <v>95</v>
      </c>
      <c r="E82" s="422">
        <v>1</v>
      </c>
      <c r="F82" s="422" t="s">
        <v>94</v>
      </c>
      <c r="G82" s="422" t="s">
        <v>644</v>
      </c>
      <c r="H82" s="422">
        <f>'1-Баланс'!G22</f>
        <v>437</v>
      </c>
    </row>
    <row r="83" spans="1:8" ht="12.75">
      <c r="A83" s="422" t="str">
        <f t="shared" si="6"/>
        <v>СПЕЦИАЛИЗИРАНИ БИЗНЕС СИСТЕМИ АД</v>
      </c>
      <c r="B83" s="422" t="str">
        <f t="shared" si="7"/>
        <v>121814067</v>
      </c>
      <c r="C83" s="429">
        <f t="shared" si="8"/>
        <v>45199</v>
      </c>
      <c r="D83" s="422" t="s">
        <v>98</v>
      </c>
      <c r="E83" s="422">
        <v>1</v>
      </c>
      <c r="F83" s="422" t="s">
        <v>97</v>
      </c>
      <c r="G83" s="422" t="s">
        <v>644</v>
      </c>
      <c r="H83" s="422">
        <f>'1-Баланс'!G23</f>
        <v>411</v>
      </c>
    </row>
    <row r="84" spans="1:8" ht="12.75">
      <c r="A84" s="422" t="str">
        <f t="shared" si="6"/>
        <v>СПЕЦИАЛИЗИРАНИ БИЗНЕС СИСТЕМИ АД</v>
      </c>
      <c r="B84" s="422" t="str">
        <f t="shared" si="7"/>
        <v>121814067</v>
      </c>
      <c r="C84" s="429">
        <f t="shared" si="8"/>
        <v>45199</v>
      </c>
      <c r="D84" s="422" t="s">
        <v>102</v>
      </c>
      <c r="E84" s="422">
        <v>1</v>
      </c>
      <c r="F84" s="422" t="s">
        <v>101</v>
      </c>
      <c r="G84" s="422" t="s">
        <v>644</v>
      </c>
      <c r="H84" s="422">
        <f>'1-Баланс'!G24</f>
        <v>0</v>
      </c>
    </row>
    <row r="85" spans="1:8" ht="12.75">
      <c r="A85" s="422" t="str">
        <f t="shared" si="6"/>
        <v>СПЕЦИАЛИЗИРАНИ БИЗНЕС СИСТЕМИ АД</v>
      </c>
      <c r="B85" s="422" t="str">
        <f t="shared" si="7"/>
        <v>121814067</v>
      </c>
      <c r="C85" s="429">
        <f t="shared" si="8"/>
        <v>45199</v>
      </c>
      <c r="D85" s="422" t="s">
        <v>106</v>
      </c>
      <c r="E85" s="422">
        <v>1</v>
      </c>
      <c r="F85" s="422" t="s">
        <v>105</v>
      </c>
      <c r="G85" s="422" t="s">
        <v>644</v>
      </c>
      <c r="H85" s="422">
        <f>'1-Баланс'!G25</f>
        <v>26</v>
      </c>
    </row>
    <row r="86" spans="1:8" ht="12.75">
      <c r="A86" s="422" t="str">
        <f t="shared" si="6"/>
        <v>СПЕЦИАЛИЗИРАНИ БИЗНЕС СИСТЕМИ АД</v>
      </c>
      <c r="B86" s="422" t="str">
        <f t="shared" si="7"/>
        <v>121814067</v>
      </c>
      <c r="C86" s="429">
        <f t="shared" si="8"/>
        <v>45199</v>
      </c>
      <c r="D86" s="422" t="s">
        <v>110</v>
      </c>
      <c r="E86" s="422">
        <v>1</v>
      </c>
      <c r="F86" s="422" t="s">
        <v>83</v>
      </c>
      <c r="G86" s="422" t="s">
        <v>644</v>
      </c>
      <c r="H86" s="422">
        <f>'1-Баланс'!G26</f>
        <v>1175</v>
      </c>
    </row>
    <row r="87" spans="1:8" ht="12.75">
      <c r="A87" s="422" t="str">
        <f t="shared" si="6"/>
        <v>СПЕЦИАЛИЗИРАНИ БИЗНЕС СИСТЕМИ АД</v>
      </c>
      <c r="B87" s="422" t="str">
        <f t="shared" si="7"/>
        <v>121814067</v>
      </c>
      <c r="C87" s="429">
        <f t="shared" si="8"/>
        <v>45199</v>
      </c>
      <c r="D87" s="422" t="s">
        <v>117</v>
      </c>
      <c r="E87" s="422">
        <v>1</v>
      </c>
      <c r="F87" s="422" t="s">
        <v>116</v>
      </c>
      <c r="G87" s="422" t="s">
        <v>644</v>
      </c>
      <c r="H87" s="422">
        <f>'1-Баланс'!G28</f>
        <v>-288</v>
      </c>
    </row>
    <row r="88" spans="1:8" ht="12.75">
      <c r="A88" s="422" t="str">
        <f t="shared" si="6"/>
        <v>СПЕЦИАЛИЗИРАНИ БИЗНЕС СИСТЕМИ АД</v>
      </c>
      <c r="B88" s="422" t="str">
        <f t="shared" si="7"/>
        <v>121814067</v>
      </c>
      <c r="C88" s="429">
        <f t="shared" si="8"/>
        <v>45199</v>
      </c>
      <c r="D88" s="422" t="s">
        <v>119</v>
      </c>
      <c r="E88" s="422">
        <v>1</v>
      </c>
      <c r="F88" s="422" t="s">
        <v>118</v>
      </c>
      <c r="G88" s="422" t="s">
        <v>644</v>
      </c>
      <c r="H88" s="422">
        <f>'1-Баланс'!G29</f>
        <v>109</v>
      </c>
    </row>
    <row r="89" spans="1:8" ht="12.75">
      <c r="A89" s="422" t="str">
        <f t="shared" si="6"/>
        <v>СПЕЦИАЛИЗИРАНИ БИЗНЕС СИСТЕМИ АД</v>
      </c>
      <c r="B89" s="422" t="str">
        <f t="shared" si="7"/>
        <v>121814067</v>
      </c>
      <c r="C89" s="429">
        <f t="shared" si="8"/>
        <v>45199</v>
      </c>
      <c r="D89" s="422" t="s">
        <v>122</v>
      </c>
      <c r="E89" s="422">
        <v>1</v>
      </c>
      <c r="F89" s="422" t="s">
        <v>121</v>
      </c>
      <c r="G89" s="422" t="s">
        <v>644</v>
      </c>
      <c r="H89" s="422">
        <f>'1-Баланс'!G30</f>
        <v>-397</v>
      </c>
    </row>
    <row r="90" spans="1:8" ht="12.75">
      <c r="A90" s="422" t="str">
        <f t="shared" si="6"/>
        <v>СПЕЦИАЛИЗИРАНИ БИЗНЕС СИСТЕМИ АД</v>
      </c>
      <c r="B90" s="422" t="str">
        <f t="shared" si="7"/>
        <v>121814067</v>
      </c>
      <c r="C90" s="429">
        <f t="shared" si="8"/>
        <v>45199</v>
      </c>
      <c r="D90" s="422" t="s">
        <v>126</v>
      </c>
      <c r="E90" s="422">
        <v>1</v>
      </c>
      <c r="F90" s="422" t="s">
        <v>125</v>
      </c>
      <c r="G90" s="422" t="s">
        <v>644</v>
      </c>
      <c r="H90" s="422">
        <f>'1-Баланс'!G31</f>
        <v>0</v>
      </c>
    </row>
    <row r="91" spans="1:8" ht="12.75">
      <c r="A91" s="422" t="str">
        <f t="shared" si="6"/>
        <v>СПЕЦИАЛИЗИРАНИ БИЗНЕС СИСТЕМИ АД</v>
      </c>
      <c r="B91" s="422" t="str">
        <f t="shared" si="7"/>
        <v>121814067</v>
      </c>
      <c r="C91" s="429">
        <f t="shared" si="8"/>
        <v>45199</v>
      </c>
      <c r="D91" s="422" t="s">
        <v>130</v>
      </c>
      <c r="E91" s="422">
        <v>1</v>
      </c>
      <c r="F91" s="422" t="s">
        <v>129</v>
      </c>
      <c r="G91" s="422" t="s">
        <v>644</v>
      </c>
      <c r="H91" s="422">
        <f>'1-Баланс'!G32</f>
        <v>0</v>
      </c>
    </row>
    <row r="92" spans="1:8" ht="12.75">
      <c r="A92" s="422" t="str">
        <f t="shared" si="6"/>
        <v>СПЕЦИАЛИЗИРАНИ БИЗНЕС СИСТЕМИ АД</v>
      </c>
      <c r="B92" s="422" t="str">
        <f t="shared" si="7"/>
        <v>121814067</v>
      </c>
      <c r="C92" s="429">
        <f t="shared" si="8"/>
        <v>45199</v>
      </c>
      <c r="D92" s="422" t="s">
        <v>134</v>
      </c>
      <c r="E92" s="422">
        <v>1</v>
      </c>
      <c r="F92" s="422" t="s">
        <v>133</v>
      </c>
      <c r="G92" s="422" t="s">
        <v>644</v>
      </c>
      <c r="H92" s="422">
        <f>'1-Баланс'!G33</f>
        <v>-241</v>
      </c>
    </row>
    <row r="93" spans="1:8" ht="12.75">
      <c r="A93" s="422" t="str">
        <f t="shared" si="6"/>
        <v>СПЕЦИАЛИЗИРАНИ БИЗНЕС СИСТЕМИ АД</v>
      </c>
      <c r="B93" s="422" t="str">
        <f t="shared" si="7"/>
        <v>121814067</v>
      </c>
      <c r="C93" s="429">
        <f t="shared" si="8"/>
        <v>45199</v>
      </c>
      <c r="D93" s="422" t="s">
        <v>137</v>
      </c>
      <c r="E93" s="422">
        <v>1</v>
      </c>
      <c r="F93" s="422" t="s">
        <v>113</v>
      </c>
      <c r="G93" s="422" t="s">
        <v>644</v>
      </c>
      <c r="H93" s="422">
        <f>'1-Баланс'!G34</f>
        <v>-529</v>
      </c>
    </row>
    <row r="94" spans="1:8" ht="12.75">
      <c r="A94" s="422" t="str">
        <f t="shared" si="6"/>
        <v>СПЕЦИАЛИЗИРАНИ БИЗНЕС СИСТЕМИ АД</v>
      </c>
      <c r="B94" s="422" t="str">
        <f t="shared" si="7"/>
        <v>121814067</v>
      </c>
      <c r="C94" s="429">
        <f t="shared" si="8"/>
        <v>45199</v>
      </c>
      <c r="D94" s="422" t="s">
        <v>145</v>
      </c>
      <c r="E94" s="422">
        <v>1</v>
      </c>
      <c r="F94" s="422" t="s">
        <v>50</v>
      </c>
      <c r="G94" s="422" t="s">
        <v>644</v>
      </c>
      <c r="H94" s="422">
        <f>'1-Баланс'!G37</f>
        <v>5646</v>
      </c>
    </row>
    <row r="95" spans="1:8" ht="12.75">
      <c r="A95" s="422" t="str">
        <f t="shared" si="6"/>
        <v>СПЕЦИАЛИЗИРАНИ БИЗНЕС СИСТЕМИ АД</v>
      </c>
      <c r="B95" s="422" t="str">
        <f t="shared" si="7"/>
        <v>121814067</v>
      </c>
      <c r="C95" s="429">
        <f t="shared" si="8"/>
        <v>45199</v>
      </c>
      <c r="D95" s="422" t="s">
        <v>153</v>
      </c>
      <c r="E95" s="422">
        <v>1</v>
      </c>
      <c r="F95" s="422" t="s">
        <v>152</v>
      </c>
      <c r="G95" s="422" t="s">
        <v>644</v>
      </c>
      <c r="H95" s="422">
        <f>'1-Баланс'!G40</f>
        <v>248</v>
      </c>
    </row>
    <row r="96" spans="1:8" ht="12.75">
      <c r="A96" s="422" t="str">
        <f t="shared" si="6"/>
        <v>СПЕЦИАЛИЗИРАНИ БИЗНЕС СИСТЕМИ АД</v>
      </c>
      <c r="B96" s="422" t="str">
        <f t="shared" si="7"/>
        <v>121814067</v>
      </c>
      <c r="C96" s="429">
        <f t="shared" si="8"/>
        <v>45199</v>
      </c>
      <c r="D96" s="422" t="s">
        <v>165</v>
      </c>
      <c r="E96" s="422">
        <v>1</v>
      </c>
      <c r="F96" s="422" t="s">
        <v>164</v>
      </c>
      <c r="G96" s="422" t="s">
        <v>644</v>
      </c>
      <c r="H96" s="422">
        <f>'1-Баланс'!G44</f>
        <v>0</v>
      </c>
    </row>
    <row r="97" spans="1:8" ht="12.75">
      <c r="A97" s="422" t="str">
        <f t="shared" si="6"/>
        <v>СПЕЦИАЛИЗИРАНИ БИЗНЕС СИСТЕМИ АД</v>
      </c>
      <c r="B97" s="422" t="str">
        <f t="shared" si="7"/>
        <v>121814067</v>
      </c>
      <c r="C97" s="429">
        <f t="shared" si="8"/>
        <v>45199</v>
      </c>
      <c r="D97" s="422" t="s">
        <v>169</v>
      </c>
      <c r="E97" s="422">
        <v>1</v>
      </c>
      <c r="F97" s="422" t="s">
        <v>168</v>
      </c>
      <c r="G97" s="422" t="s">
        <v>644</v>
      </c>
      <c r="H97" s="422">
        <f>'1-Баланс'!G45</f>
        <v>0</v>
      </c>
    </row>
    <row r="98" spans="1:8" ht="12.75">
      <c r="A98" s="422" t="str">
        <f t="shared" si="6"/>
        <v>СПЕЦИАЛИЗИРАНИ БИЗНЕС СИСТЕМИ АД</v>
      </c>
      <c r="B98" s="422" t="str">
        <f t="shared" si="7"/>
        <v>121814067</v>
      </c>
      <c r="C98" s="429">
        <f t="shared" si="8"/>
        <v>45199</v>
      </c>
      <c r="D98" s="422" t="s">
        <v>173</v>
      </c>
      <c r="E98" s="422">
        <v>1</v>
      </c>
      <c r="F98" s="422" t="s">
        <v>172</v>
      </c>
      <c r="G98" s="422" t="s">
        <v>644</v>
      </c>
      <c r="H98" s="422">
        <f>'1-Баланс'!G46</f>
        <v>0</v>
      </c>
    </row>
    <row r="99" spans="1:8" ht="12.75">
      <c r="A99" s="422" t="str">
        <f aca="true" t="shared" si="9" ref="A99:A125">pdeName</f>
        <v>СПЕЦИАЛИЗИРАНИ БИЗНЕС СИСТЕМИ АД</v>
      </c>
      <c r="B99" s="422" t="str">
        <f aca="true" t="shared" si="10" ref="B99:B125">pdeBulstat</f>
        <v>121814067</v>
      </c>
      <c r="C99" s="429">
        <f aca="true" t="shared" si="11" ref="C99:C125">endDate</f>
        <v>45199</v>
      </c>
      <c r="D99" s="422" t="s">
        <v>176</v>
      </c>
      <c r="E99" s="422">
        <v>1</v>
      </c>
      <c r="F99" s="422" t="s">
        <v>175</v>
      </c>
      <c r="G99" s="422" t="s">
        <v>644</v>
      </c>
      <c r="H99" s="422">
        <f>'1-Баланс'!G47</f>
        <v>0</v>
      </c>
    </row>
    <row r="100" spans="1:8" ht="12.75">
      <c r="A100" s="422" t="str">
        <f t="shared" si="9"/>
        <v>СПЕЦИАЛИЗИРАНИ БИЗНЕС СИСТЕМИ АД</v>
      </c>
      <c r="B100" s="422" t="str">
        <f t="shared" si="10"/>
        <v>121814067</v>
      </c>
      <c r="C100" s="429">
        <f t="shared" si="11"/>
        <v>45199</v>
      </c>
      <c r="D100" s="422" t="s">
        <v>180</v>
      </c>
      <c r="E100" s="422">
        <v>1</v>
      </c>
      <c r="F100" s="422" t="s">
        <v>179</v>
      </c>
      <c r="G100" s="422" t="s">
        <v>644</v>
      </c>
      <c r="H100" s="422">
        <f>'1-Баланс'!G48</f>
        <v>0</v>
      </c>
    </row>
    <row r="101" spans="1:8" ht="12.75">
      <c r="A101" s="422" t="str">
        <f t="shared" si="9"/>
        <v>СПЕЦИАЛИЗИРАНИ БИЗНЕС СИСТЕМИ АД</v>
      </c>
      <c r="B101" s="422" t="str">
        <f t="shared" si="10"/>
        <v>121814067</v>
      </c>
      <c r="C101" s="429">
        <f t="shared" si="11"/>
        <v>45199</v>
      </c>
      <c r="D101" s="422" t="s">
        <v>184</v>
      </c>
      <c r="E101" s="422">
        <v>1</v>
      </c>
      <c r="F101" s="422" t="s">
        <v>183</v>
      </c>
      <c r="G101" s="422" t="s">
        <v>644</v>
      </c>
      <c r="H101" s="422">
        <f>'1-Баланс'!G49</f>
        <v>0</v>
      </c>
    </row>
    <row r="102" spans="1:8" ht="12.75">
      <c r="A102" s="422" t="str">
        <f t="shared" si="9"/>
        <v>СПЕЦИАЛИЗИРАНИ БИЗНЕС СИСТЕМИ АД</v>
      </c>
      <c r="B102" s="422" t="str">
        <f t="shared" si="10"/>
        <v>121814067</v>
      </c>
      <c r="C102" s="429">
        <f t="shared" si="11"/>
        <v>45199</v>
      </c>
      <c r="D102" s="422" t="s">
        <v>187</v>
      </c>
      <c r="E102" s="422">
        <v>1</v>
      </c>
      <c r="F102" s="422" t="s">
        <v>161</v>
      </c>
      <c r="G102" s="422" t="s">
        <v>644</v>
      </c>
      <c r="H102" s="422">
        <f>'1-Баланс'!G50</f>
        <v>0</v>
      </c>
    </row>
    <row r="103" spans="1:8" ht="12.75">
      <c r="A103" s="422" t="str">
        <f t="shared" si="9"/>
        <v>СПЕЦИАЛИЗИРАНИ БИЗНЕС СИСТЕМИ АД</v>
      </c>
      <c r="B103" s="422" t="str">
        <f t="shared" si="10"/>
        <v>121814067</v>
      </c>
      <c r="C103" s="429">
        <f t="shared" si="11"/>
        <v>45199</v>
      </c>
      <c r="D103" s="422" t="s">
        <v>192</v>
      </c>
      <c r="E103" s="422">
        <v>1</v>
      </c>
      <c r="F103" s="422" t="s">
        <v>191</v>
      </c>
      <c r="G103" s="422" t="s">
        <v>644</v>
      </c>
      <c r="H103" s="422">
        <f>'1-Баланс'!G52</f>
        <v>0</v>
      </c>
    </row>
    <row r="104" spans="1:8" ht="12.75">
      <c r="A104" s="422" t="str">
        <f t="shared" si="9"/>
        <v>СПЕЦИАЛИЗИРАНИ БИЗНЕС СИСТЕМИ АД</v>
      </c>
      <c r="B104" s="422" t="str">
        <f t="shared" si="10"/>
        <v>121814067</v>
      </c>
      <c r="C104" s="429">
        <f t="shared" si="11"/>
        <v>45199</v>
      </c>
      <c r="D104" s="422" t="s">
        <v>195</v>
      </c>
      <c r="E104" s="422">
        <v>1</v>
      </c>
      <c r="F104" s="422" t="s">
        <v>194</v>
      </c>
      <c r="G104" s="422" t="s">
        <v>644</v>
      </c>
      <c r="H104" s="422">
        <f>'1-Баланс'!G53</f>
        <v>0</v>
      </c>
    </row>
    <row r="105" spans="1:8" ht="12.75">
      <c r="A105" s="422" t="str">
        <f t="shared" si="9"/>
        <v>СПЕЦИАЛИЗИРАНИ БИЗНЕС СИСТЕМИ АД</v>
      </c>
      <c r="B105" s="422" t="str">
        <f t="shared" si="10"/>
        <v>121814067</v>
      </c>
      <c r="C105" s="429">
        <f t="shared" si="11"/>
        <v>45199</v>
      </c>
      <c r="D105" s="422" t="s">
        <v>199</v>
      </c>
      <c r="E105" s="422">
        <v>1</v>
      </c>
      <c r="F105" s="422" t="s">
        <v>198</v>
      </c>
      <c r="G105" s="422" t="s">
        <v>644</v>
      </c>
      <c r="H105" s="422">
        <f>'1-Баланс'!G54</f>
        <v>220</v>
      </c>
    </row>
    <row r="106" spans="1:8" ht="12.75">
      <c r="A106" s="422" t="str">
        <f t="shared" si="9"/>
        <v>СПЕЦИАЛИЗИРАНИ БИЗНЕС СИСТЕМИ АД</v>
      </c>
      <c r="B106" s="422" t="str">
        <f t="shared" si="10"/>
        <v>121814067</v>
      </c>
      <c r="C106" s="429">
        <f t="shared" si="11"/>
        <v>45199</v>
      </c>
      <c r="D106" s="422" t="s">
        <v>203</v>
      </c>
      <c r="E106" s="422">
        <v>1</v>
      </c>
      <c r="F106" s="422" t="s">
        <v>202</v>
      </c>
      <c r="G106" s="422" t="s">
        <v>644</v>
      </c>
      <c r="H106" s="422">
        <f>'1-Баланс'!G55</f>
        <v>0</v>
      </c>
    </row>
    <row r="107" spans="1:8" ht="12.75">
      <c r="A107" s="422" t="str">
        <f t="shared" si="9"/>
        <v>СПЕЦИАЛИЗИРАНИ БИЗНЕС СИСТЕМИ АД</v>
      </c>
      <c r="B107" s="422" t="str">
        <f t="shared" si="10"/>
        <v>121814067</v>
      </c>
      <c r="C107" s="429">
        <f t="shared" si="11"/>
        <v>45199</v>
      </c>
      <c r="D107" s="422" t="s">
        <v>207</v>
      </c>
      <c r="E107" s="422">
        <v>1</v>
      </c>
      <c r="F107" s="422" t="s">
        <v>158</v>
      </c>
      <c r="G107" s="422" t="s">
        <v>644</v>
      </c>
      <c r="H107" s="422">
        <f>'1-Баланс'!G56</f>
        <v>220</v>
      </c>
    </row>
    <row r="108" spans="1:8" ht="12.75">
      <c r="A108" s="422" t="str">
        <f t="shared" si="9"/>
        <v>СПЕЦИАЛИЗИРАНИ БИЗНЕС СИСТЕМИ АД</v>
      </c>
      <c r="B108" s="422" t="str">
        <f t="shared" si="10"/>
        <v>121814067</v>
      </c>
      <c r="C108" s="429">
        <f t="shared" si="11"/>
        <v>45199</v>
      </c>
      <c r="D108" s="422" t="s">
        <v>214</v>
      </c>
      <c r="E108" s="422">
        <v>1</v>
      </c>
      <c r="F108" s="422" t="s">
        <v>213</v>
      </c>
      <c r="G108" s="422" t="s">
        <v>644</v>
      </c>
      <c r="H108" s="422">
        <f>'1-Баланс'!G59</f>
        <v>654</v>
      </c>
    </row>
    <row r="109" spans="1:8" ht="12.75">
      <c r="A109" s="422" t="str">
        <f t="shared" si="9"/>
        <v>СПЕЦИАЛИЗИРАНИ БИЗНЕС СИСТЕМИ АД</v>
      </c>
      <c r="B109" s="422" t="str">
        <f t="shared" si="10"/>
        <v>121814067</v>
      </c>
      <c r="C109" s="429">
        <f t="shared" si="11"/>
        <v>45199</v>
      </c>
      <c r="D109" s="422" t="s">
        <v>218</v>
      </c>
      <c r="E109" s="422">
        <v>1</v>
      </c>
      <c r="F109" s="422" t="s">
        <v>217</v>
      </c>
      <c r="G109" s="422" t="s">
        <v>644</v>
      </c>
      <c r="H109" s="422">
        <f>'1-Баланс'!G60</f>
        <v>0</v>
      </c>
    </row>
    <row r="110" spans="1:8" ht="12.75">
      <c r="A110" s="422" t="str">
        <f t="shared" si="9"/>
        <v>СПЕЦИАЛИЗИРАНИ БИЗНЕС СИСТЕМИ АД</v>
      </c>
      <c r="B110" s="422" t="str">
        <f t="shared" si="10"/>
        <v>121814067</v>
      </c>
      <c r="C110" s="429">
        <f t="shared" si="11"/>
        <v>45199</v>
      </c>
      <c r="D110" s="422" t="s">
        <v>222</v>
      </c>
      <c r="E110" s="422">
        <v>1</v>
      </c>
      <c r="F110" s="422" t="s">
        <v>221</v>
      </c>
      <c r="G110" s="422" t="s">
        <v>644</v>
      </c>
      <c r="H110" s="422">
        <f>'1-Баланс'!G61</f>
        <v>397</v>
      </c>
    </row>
    <row r="111" spans="1:8" ht="12.75">
      <c r="A111" s="422" t="str">
        <f t="shared" si="9"/>
        <v>СПЕЦИАЛИЗИРАНИ БИЗНЕС СИСТЕМИ АД</v>
      </c>
      <c r="B111" s="422" t="str">
        <f t="shared" si="10"/>
        <v>121814067</v>
      </c>
      <c r="C111" s="429">
        <f t="shared" si="11"/>
        <v>45199</v>
      </c>
      <c r="D111" s="422" t="s">
        <v>226</v>
      </c>
      <c r="E111" s="422">
        <v>1</v>
      </c>
      <c r="F111" s="422" t="s">
        <v>225</v>
      </c>
      <c r="G111" s="422" t="s">
        <v>644</v>
      </c>
      <c r="H111" s="422">
        <f>'1-Баланс'!G62</f>
        <v>13</v>
      </c>
    </row>
    <row r="112" spans="1:8" ht="12.75">
      <c r="A112" s="422" t="str">
        <f t="shared" si="9"/>
        <v>СПЕЦИАЛИЗИРАНИ БИЗНЕС СИСТЕМИ АД</v>
      </c>
      <c r="B112" s="422" t="str">
        <f t="shared" si="10"/>
        <v>121814067</v>
      </c>
      <c r="C112" s="429">
        <f t="shared" si="11"/>
        <v>45199</v>
      </c>
      <c r="D112" s="422" t="s">
        <v>230</v>
      </c>
      <c r="E112" s="422">
        <v>1</v>
      </c>
      <c r="F112" s="422" t="s">
        <v>229</v>
      </c>
      <c r="G112" s="422" t="s">
        <v>644</v>
      </c>
      <c r="H112" s="422">
        <f>'1-Баланс'!G63</f>
        <v>0</v>
      </c>
    </row>
    <row r="113" spans="1:8" ht="12.75">
      <c r="A113" s="422" t="str">
        <f t="shared" si="9"/>
        <v>СПЕЦИАЛИЗИРАНИ БИЗНЕС СИСТЕМИ АД</v>
      </c>
      <c r="B113" s="422" t="str">
        <f t="shared" si="10"/>
        <v>121814067</v>
      </c>
      <c r="C113" s="429">
        <f t="shared" si="11"/>
        <v>45199</v>
      </c>
      <c r="D113" s="422" t="s">
        <v>234</v>
      </c>
      <c r="E113" s="422">
        <v>1</v>
      </c>
      <c r="F113" s="422" t="s">
        <v>233</v>
      </c>
      <c r="G113" s="422" t="s">
        <v>644</v>
      </c>
      <c r="H113" s="422">
        <f>'1-Баланс'!G64</f>
        <v>227</v>
      </c>
    </row>
    <row r="114" spans="1:8" ht="12.75">
      <c r="A114" s="422" t="str">
        <f t="shared" si="9"/>
        <v>СПЕЦИАЛИЗИРАНИ БИЗНЕС СИСТЕМИ АД</v>
      </c>
      <c r="B114" s="422" t="str">
        <f t="shared" si="10"/>
        <v>121814067</v>
      </c>
      <c r="C114" s="429">
        <f t="shared" si="11"/>
        <v>45199</v>
      </c>
      <c r="D114" s="422" t="s">
        <v>237</v>
      </c>
      <c r="E114" s="422">
        <v>1</v>
      </c>
      <c r="F114" s="422" t="s">
        <v>236</v>
      </c>
      <c r="G114" s="422" t="s">
        <v>644</v>
      </c>
      <c r="H114" s="422">
        <f>'1-Баланс'!G65</f>
        <v>60</v>
      </c>
    </row>
    <row r="115" spans="1:8" ht="12.75">
      <c r="A115" s="422" t="str">
        <f t="shared" si="9"/>
        <v>СПЕЦИАЛИЗИРАНИ БИЗНЕС СИСТЕМИ АД</v>
      </c>
      <c r="B115" s="422" t="str">
        <f t="shared" si="10"/>
        <v>121814067</v>
      </c>
      <c r="C115" s="429">
        <f t="shared" si="11"/>
        <v>45199</v>
      </c>
      <c r="D115" s="422" t="s">
        <v>239</v>
      </c>
      <c r="E115" s="422">
        <v>1</v>
      </c>
      <c r="F115" s="422" t="s">
        <v>238</v>
      </c>
      <c r="G115" s="422" t="s">
        <v>644</v>
      </c>
      <c r="H115" s="422">
        <f>'1-Баланс'!G66</f>
        <v>73</v>
      </c>
    </row>
    <row r="116" spans="1:8" ht="12.75">
      <c r="A116" s="422" t="str">
        <f t="shared" si="9"/>
        <v>СПЕЦИАЛИЗИРАНИ БИЗНЕС СИСТЕМИ АД</v>
      </c>
      <c r="B116" s="422" t="str">
        <f t="shared" si="10"/>
        <v>121814067</v>
      </c>
      <c r="C116" s="429">
        <f t="shared" si="11"/>
        <v>45199</v>
      </c>
      <c r="D116" s="422" t="s">
        <v>242</v>
      </c>
      <c r="E116" s="422">
        <v>1</v>
      </c>
      <c r="F116" s="422" t="s">
        <v>241</v>
      </c>
      <c r="G116" s="422" t="s">
        <v>644</v>
      </c>
      <c r="H116" s="422">
        <f>'1-Баланс'!G67</f>
        <v>13</v>
      </c>
    </row>
    <row r="117" spans="1:8" ht="12.75">
      <c r="A117" s="422" t="str">
        <f t="shared" si="9"/>
        <v>СПЕЦИАЛИЗИРАНИ БИЗНЕС СИСТЕМИ АД</v>
      </c>
      <c r="B117" s="422" t="str">
        <f t="shared" si="10"/>
        <v>121814067</v>
      </c>
      <c r="C117" s="429">
        <f t="shared" si="11"/>
        <v>45199</v>
      </c>
      <c r="D117" s="422" t="s">
        <v>246</v>
      </c>
      <c r="E117" s="422">
        <v>1</v>
      </c>
      <c r="F117" s="422" t="s">
        <v>245</v>
      </c>
      <c r="G117" s="422" t="s">
        <v>644</v>
      </c>
      <c r="H117" s="422">
        <f>'1-Баланс'!G68</f>
        <v>11</v>
      </c>
    </row>
    <row r="118" spans="1:8" ht="12.75">
      <c r="A118" s="422" t="str">
        <f t="shared" si="9"/>
        <v>СПЕЦИАЛИЗИРАНИ БИЗНЕС СИСТЕМИ АД</v>
      </c>
      <c r="B118" s="422" t="str">
        <f t="shared" si="10"/>
        <v>121814067</v>
      </c>
      <c r="C118" s="429">
        <f t="shared" si="11"/>
        <v>45199</v>
      </c>
      <c r="D118" s="422" t="s">
        <v>249</v>
      </c>
      <c r="E118" s="422">
        <v>1</v>
      </c>
      <c r="F118" s="422" t="s">
        <v>111</v>
      </c>
      <c r="G118" s="422" t="s">
        <v>644</v>
      </c>
      <c r="H118" s="422">
        <f>'1-Баланс'!G69</f>
        <v>91</v>
      </c>
    </row>
    <row r="119" spans="1:8" ht="12.75">
      <c r="A119" s="422" t="str">
        <f t="shared" si="9"/>
        <v>СПЕЦИАЛИЗИРАНИ БИЗНЕС СИСТЕМИ АД</v>
      </c>
      <c r="B119" s="422" t="str">
        <f t="shared" si="10"/>
        <v>121814067</v>
      </c>
      <c r="C119" s="429">
        <f t="shared" si="11"/>
        <v>45199</v>
      </c>
      <c r="D119" s="422" t="s">
        <v>253</v>
      </c>
      <c r="E119" s="422">
        <v>1</v>
      </c>
      <c r="F119" s="422" t="s">
        <v>252</v>
      </c>
      <c r="G119" s="422" t="s">
        <v>644</v>
      </c>
      <c r="H119" s="422">
        <f>'1-Баланс'!G70</f>
        <v>0</v>
      </c>
    </row>
    <row r="120" spans="1:8" ht="12.75">
      <c r="A120" s="422" t="str">
        <f t="shared" si="9"/>
        <v>СПЕЦИАЛИЗИРАНИ БИЗНЕС СИСТЕМИ АД</v>
      </c>
      <c r="B120" s="422" t="str">
        <f t="shared" si="10"/>
        <v>121814067</v>
      </c>
      <c r="C120" s="429">
        <f t="shared" si="11"/>
        <v>45199</v>
      </c>
      <c r="D120" s="422" t="s">
        <v>256</v>
      </c>
      <c r="E120" s="422">
        <v>1</v>
      </c>
      <c r="F120" s="422" t="s">
        <v>161</v>
      </c>
      <c r="G120" s="422" t="s">
        <v>644</v>
      </c>
      <c r="H120" s="422">
        <f>'1-Баланс'!G71</f>
        <v>1142</v>
      </c>
    </row>
    <row r="121" spans="1:8" ht="12.75">
      <c r="A121" s="422" t="str">
        <f t="shared" si="9"/>
        <v>СПЕЦИАЛИЗИРАНИ БИЗНЕС СИСТЕМИ АД</v>
      </c>
      <c r="B121" s="422" t="str">
        <f t="shared" si="10"/>
        <v>121814067</v>
      </c>
      <c r="C121" s="429">
        <f t="shared" si="11"/>
        <v>45199</v>
      </c>
      <c r="D121" s="422" t="s">
        <v>262</v>
      </c>
      <c r="E121" s="422">
        <v>1</v>
      </c>
      <c r="F121" s="422" t="s">
        <v>261</v>
      </c>
      <c r="G121" s="422" t="s">
        <v>644</v>
      </c>
      <c r="H121" s="422">
        <f>'1-Баланс'!G73</f>
        <v>0</v>
      </c>
    </row>
    <row r="122" spans="1:8" ht="12.75">
      <c r="A122" s="422" t="str">
        <f t="shared" si="9"/>
        <v>СПЕЦИАЛИЗИРАНИ БИЗНЕС СИСТЕМИ АД</v>
      </c>
      <c r="B122" s="422" t="str">
        <f t="shared" si="10"/>
        <v>121814067</v>
      </c>
      <c r="C122" s="429">
        <f t="shared" si="11"/>
        <v>45199</v>
      </c>
      <c r="D122" s="422" t="s">
        <v>267</v>
      </c>
      <c r="E122" s="422">
        <v>1</v>
      </c>
      <c r="F122" s="422" t="s">
        <v>194</v>
      </c>
      <c r="G122" s="422" t="s">
        <v>644</v>
      </c>
      <c r="H122" s="422">
        <f>'1-Баланс'!G75</f>
        <v>0</v>
      </c>
    </row>
    <row r="123" spans="1:8" ht="12.75">
      <c r="A123" s="422" t="str">
        <f t="shared" si="9"/>
        <v>СПЕЦИАЛИЗИРАНИ БИЗНЕС СИСТЕМИ АД</v>
      </c>
      <c r="B123" s="422" t="str">
        <f t="shared" si="10"/>
        <v>121814067</v>
      </c>
      <c r="C123" s="429">
        <f t="shared" si="11"/>
        <v>45199</v>
      </c>
      <c r="D123" s="422" t="s">
        <v>270</v>
      </c>
      <c r="E123" s="422">
        <v>1</v>
      </c>
      <c r="F123" s="422" t="s">
        <v>269</v>
      </c>
      <c r="G123" s="422" t="s">
        <v>644</v>
      </c>
      <c r="H123" s="422">
        <f>'1-Баланс'!G77</f>
        <v>0</v>
      </c>
    </row>
    <row r="124" spans="1:8" ht="12.75">
      <c r="A124" s="422" t="str">
        <f t="shared" si="9"/>
        <v>СПЕЦИАЛИЗИРАНИ БИЗНЕС СИСТЕМИ АД</v>
      </c>
      <c r="B124" s="422" t="str">
        <f t="shared" si="10"/>
        <v>121814067</v>
      </c>
      <c r="C124" s="429">
        <f t="shared" si="11"/>
        <v>45199</v>
      </c>
      <c r="D124" s="422" t="s">
        <v>275</v>
      </c>
      <c r="E124" s="422">
        <v>1</v>
      </c>
      <c r="F124" s="422" t="s">
        <v>209</v>
      </c>
      <c r="G124" s="422" t="s">
        <v>644</v>
      </c>
      <c r="H124" s="422">
        <f>'1-Баланс'!G79</f>
        <v>1142</v>
      </c>
    </row>
    <row r="125" spans="1:8" ht="12.75">
      <c r="A125" s="422" t="str">
        <f t="shared" si="9"/>
        <v>СПЕЦИАЛИЗИРАНИ БИЗНЕС СИСТЕМИ АД</v>
      </c>
      <c r="B125" s="422" t="str">
        <f t="shared" si="10"/>
        <v>121814067</v>
      </c>
      <c r="C125" s="429">
        <f t="shared" si="11"/>
        <v>45199</v>
      </c>
      <c r="D125" s="422" t="s">
        <v>305</v>
      </c>
      <c r="E125" s="422">
        <v>1</v>
      </c>
      <c r="F125" s="422" t="s">
        <v>645</v>
      </c>
      <c r="G125" s="422" t="s">
        <v>644</v>
      </c>
      <c r="H125" s="422">
        <f>'1-Баланс'!G95</f>
        <v>7256</v>
      </c>
    </row>
    <row r="126" spans="3:6" s="426" customFormat="1" ht="12.75">
      <c r="C126" s="427"/>
      <c r="F126" s="428" t="s">
        <v>646</v>
      </c>
    </row>
    <row r="127" spans="1:8" ht="12.75">
      <c r="A127" s="422" t="str">
        <f aca="true" t="shared" si="12" ref="A127:A158">pdeName</f>
        <v>СПЕЦИАЛИЗИРАНИ БИЗНЕС СИСТЕМИ АД</v>
      </c>
      <c r="B127" s="422" t="str">
        <f aca="true" t="shared" si="13" ref="B127:B158">pdeBulstat</f>
        <v>121814067</v>
      </c>
      <c r="C127" s="429">
        <f aca="true" t="shared" si="14" ref="C127:C158">endDate</f>
        <v>45199</v>
      </c>
      <c r="D127" s="422" t="s">
        <v>316</v>
      </c>
      <c r="E127" s="422">
        <v>1</v>
      </c>
      <c r="F127" s="422" t="s">
        <v>315</v>
      </c>
      <c r="G127" s="422" t="s">
        <v>647</v>
      </c>
      <c r="H127" s="430">
        <f>'2-Отчет за доходите'!C12</f>
        <v>492</v>
      </c>
    </row>
    <row r="128" spans="1:8" ht="12.75">
      <c r="A128" s="422" t="str">
        <f t="shared" si="12"/>
        <v>СПЕЦИАЛИЗИРАНИ БИЗНЕС СИСТЕМИ АД</v>
      </c>
      <c r="B128" s="422" t="str">
        <f t="shared" si="13"/>
        <v>121814067</v>
      </c>
      <c r="C128" s="429">
        <f t="shared" si="14"/>
        <v>45199</v>
      </c>
      <c r="D128" s="422" t="s">
        <v>320</v>
      </c>
      <c r="E128" s="422">
        <v>1</v>
      </c>
      <c r="F128" s="422" t="s">
        <v>319</v>
      </c>
      <c r="G128" s="422" t="s">
        <v>647</v>
      </c>
      <c r="H128" s="430">
        <f>'2-Отчет за доходите'!C13</f>
        <v>319</v>
      </c>
    </row>
    <row r="129" spans="1:8" ht="12.75">
      <c r="A129" s="422" t="str">
        <f t="shared" si="12"/>
        <v>СПЕЦИАЛИЗИРАНИ БИЗНЕС СИСТЕМИ АД</v>
      </c>
      <c r="B129" s="422" t="str">
        <f t="shared" si="13"/>
        <v>121814067</v>
      </c>
      <c r="C129" s="429">
        <f t="shared" si="14"/>
        <v>45199</v>
      </c>
      <c r="D129" s="422" t="s">
        <v>324</v>
      </c>
      <c r="E129" s="422">
        <v>1</v>
      </c>
      <c r="F129" s="422" t="s">
        <v>323</v>
      </c>
      <c r="G129" s="422" t="s">
        <v>647</v>
      </c>
      <c r="H129" s="430">
        <f>'2-Отчет за доходите'!C14</f>
        <v>72</v>
      </c>
    </row>
    <row r="130" spans="1:8" ht="12.75">
      <c r="A130" s="422" t="str">
        <f t="shared" si="12"/>
        <v>СПЕЦИАЛИЗИРАНИ БИЗНЕС СИСТЕМИ АД</v>
      </c>
      <c r="B130" s="422" t="str">
        <f t="shared" si="13"/>
        <v>121814067</v>
      </c>
      <c r="C130" s="429">
        <f t="shared" si="14"/>
        <v>45199</v>
      </c>
      <c r="D130" s="422" t="s">
        <v>328</v>
      </c>
      <c r="E130" s="422">
        <v>1</v>
      </c>
      <c r="F130" s="422" t="s">
        <v>327</v>
      </c>
      <c r="G130" s="422" t="s">
        <v>647</v>
      </c>
      <c r="H130" s="430">
        <f>'2-Отчет за доходите'!C15</f>
        <v>389</v>
      </c>
    </row>
    <row r="131" spans="1:8" ht="12.75">
      <c r="A131" s="422" t="str">
        <f t="shared" si="12"/>
        <v>СПЕЦИАЛИЗИРАНИ БИЗНЕС СИСТЕМИ АД</v>
      </c>
      <c r="B131" s="422" t="str">
        <f t="shared" si="13"/>
        <v>121814067</v>
      </c>
      <c r="C131" s="429">
        <f t="shared" si="14"/>
        <v>45199</v>
      </c>
      <c r="D131" s="422" t="s">
        <v>331</v>
      </c>
      <c r="E131" s="422">
        <v>1</v>
      </c>
      <c r="F131" s="422" t="s">
        <v>330</v>
      </c>
      <c r="G131" s="422" t="s">
        <v>647</v>
      </c>
      <c r="H131" s="430">
        <f>'2-Отчет за доходите'!C16</f>
        <v>66</v>
      </c>
    </row>
    <row r="132" spans="1:8" ht="12.75">
      <c r="A132" s="422" t="str">
        <f t="shared" si="12"/>
        <v>СПЕЦИАЛИЗИРАНИ БИЗНЕС СИСТЕМИ АД</v>
      </c>
      <c r="B132" s="422" t="str">
        <f t="shared" si="13"/>
        <v>121814067</v>
      </c>
      <c r="C132" s="429">
        <f t="shared" si="14"/>
        <v>45199</v>
      </c>
      <c r="D132" s="422" t="s">
        <v>334</v>
      </c>
      <c r="E132" s="422">
        <v>1</v>
      </c>
      <c r="F132" s="422" t="s">
        <v>333</v>
      </c>
      <c r="G132" s="422" t="s">
        <v>647</v>
      </c>
      <c r="H132" s="430">
        <f>'2-Отчет за доходите'!C17</f>
        <v>2189</v>
      </c>
    </row>
    <row r="133" spans="1:8" ht="12.75">
      <c r="A133" s="422" t="str">
        <f t="shared" si="12"/>
        <v>СПЕЦИАЛИЗИРАНИ БИЗНЕС СИСТЕМИ АД</v>
      </c>
      <c r="B133" s="422" t="str">
        <f t="shared" si="13"/>
        <v>121814067</v>
      </c>
      <c r="C133" s="429">
        <f t="shared" si="14"/>
        <v>45199</v>
      </c>
      <c r="D133" s="422" t="s">
        <v>336</v>
      </c>
      <c r="E133" s="422">
        <v>1</v>
      </c>
      <c r="F133" s="422" t="s">
        <v>335</v>
      </c>
      <c r="G133" s="422" t="s">
        <v>647</v>
      </c>
      <c r="H133" s="430">
        <f>'2-Отчет за доходите'!C18</f>
        <v>0</v>
      </c>
    </row>
    <row r="134" spans="1:8" ht="12.75">
      <c r="A134" s="422" t="str">
        <f t="shared" si="12"/>
        <v>СПЕЦИАЛИЗИРАНИ БИЗНЕС СИСТЕМИ АД</v>
      </c>
      <c r="B134" s="422" t="str">
        <f t="shared" si="13"/>
        <v>121814067</v>
      </c>
      <c r="C134" s="429">
        <f t="shared" si="14"/>
        <v>45199</v>
      </c>
      <c r="D134" s="422" t="s">
        <v>340</v>
      </c>
      <c r="E134" s="422">
        <v>1</v>
      </c>
      <c r="F134" s="422" t="s">
        <v>339</v>
      </c>
      <c r="G134" s="422" t="s">
        <v>647</v>
      </c>
      <c r="H134" s="430">
        <f>'2-Отчет за доходите'!C19</f>
        <v>12</v>
      </c>
    </row>
    <row r="135" spans="1:8" ht="12.75">
      <c r="A135" s="422" t="str">
        <f t="shared" si="12"/>
        <v>СПЕЦИАЛИЗИРАНИ БИЗНЕС СИСТЕМИ АД</v>
      </c>
      <c r="B135" s="422" t="str">
        <f t="shared" si="13"/>
        <v>121814067</v>
      </c>
      <c r="C135" s="429">
        <f t="shared" si="14"/>
        <v>45199</v>
      </c>
      <c r="D135" s="422" t="s">
        <v>344</v>
      </c>
      <c r="E135" s="422">
        <v>1</v>
      </c>
      <c r="F135" s="422" t="s">
        <v>343</v>
      </c>
      <c r="G135" s="422" t="s">
        <v>647</v>
      </c>
      <c r="H135" s="430">
        <f>'2-Отчет за доходите'!C20</f>
        <v>0</v>
      </c>
    </row>
    <row r="136" spans="1:8" ht="12.75">
      <c r="A136" s="422" t="str">
        <f t="shared" si="12"/>
        <v>СПЕЦИАЛИЗИРАНИ БИЗНЕС СИСТЕМИ АД</v>
      </c>
      <c r="B136" s="422" t="str">
        <f t="shared" si="13"/>
        <v>121814067</v>
      </c>
      <c r="C136" s="429">
        <f t="shared" si="14"/>
        <v>45199</v>
      </c>
      <c r="D136" s="422" t="s">
        <v>346</v>
      </c>
      <c r="E136" s="422">
        <v>1</v>
      </c>
      <c r="F136" s="422" t="s">
        <v>345</v>
      </c>
      <c r="G136" s="422" t="s">
        <v>647</v>
      </c>
      <c r="H136" s="430">
        <f>'2-Отчет за доходите'!C21</f>
        <v>0</v>
      </c>
    </row>
    <row r="137" spans="1:8" ht="12.75">
      <c r="A137" s="422" t="str">
        <f t="shared" si="12"/>
        <v>СПЕЦИАЛИЗИРАНИ БИЗНЕС СИСТЕМИ АД</v>
      </c>
      <c r="B137" s="422" t="str">
        <f t="shared" si="13"/>
        <v>121814067</v>
      </c>
      <c r="C137" s="429">
        <f t="shared" si="14"/>
        <v>45199</v>
      </c>
      <c r="D137" s="422" t="s">
        <v>348</v>
      </c>
      <c r="E137" s="422">
        <v>1</v>
      </c>
      <c r="F137" s="422" t="s">
        <v>313</v>
      </c>
      <c r="G137" s="422" t="s">
        <v>647</v>
      </c>
      <c r="H137" s="430">
        <f>'2-Отчет за доходите'!C22</f>
        <v>3539</v>
      </c>
    </row>
    <row r="138" spans="1:8" ht="12.75">
      <c r="A138" s="422" t="str">
        <f t="shared" si="12"/>
        <v>СПЕЦИАЛИЗИРАНИ БИЗНЕС СИСТЕМИ АД</v>
      </c>
      <c r="B138" s="422" t="str">
        <f t="shared" si="13"/>
        <v>121814067</v>
      </c>
      <c r="C138" s="429">
        <f t="shared" si="14"/>
        <v>45199</v>
      </c>
      <c r="D138" s="422" t="s">
        <v>357</v>
      </c>
      <c r="E138" s="422">
        <v>1</v>
      </c>
      <c r="F138" s="422" t="s">
        <v>356</v>
      </c>
      <c r="G138" s="422" t="s">
        <v>647</v>
      </c>
      <c r="H138" s="430">
        <f>'2-Отчет за доходите'!C25</f>
        <v>20</v>
      </c>
    </row>
    <row r="139" spans="1:8" ht="12.75">
      <c r="A139" s="422" t="str">
        <f t="shared" si="12"/>
        <v>СПЕЦИАЛИЗИРАНИ БИЗНЕС СИСТЕМИ АД</v>
      </c>
      <c r="B139" s="422" t="str">
        <f t="shared" si="13"/>
        <v>121814067</v>
      </c>
      <c r="C139" s="429">
        <f t="shared" si="14"/>
        <v>45199</v>
      </c>
      <c r="D139" s="422" t="s">
        <v>361</v>
      </c>
      <c r="E139" s="422">
        <v>1</v>
      </c>
      <c r="F139" s="422" t="s">
        <v>360</v>
      </c>
      <c r="G139" s="422" t="s">
        <v>647</v>
      </c>
      <c r="H139" s="430">
        <f>'2-Отчет за доходите'!C26</f>
        <v>0</v>
      </c>
    </row>
    <row r="140" spans="1:8" ht="12.75">
      <c r="A140" s="422" t="str">
        <f t="shared" si="12"/>
        <v>СПЕЦИАЛИЗИРАНИ БИЗНЕС СИСТЕМИ АД</v>
      </c>
      <c r="B140" s="422" t="str">
        <f t="shared" si="13"/>
        <v>121814067</v>
      </c>
      <c r="C140" s="429">
        <f t="shared" si="14"/>
        <v>45199</v>
      </c>
      <c r="D140" s="422" t="s">
        <v>365</v>
      </c>
      <c r="E140" s="422">
        <v>1</v>
      </c>
      <c r="F140" s="422" t="s">
        <v>364</v>
      </c>
      <c r="G140" s="422" t="s">
        <v>647</v>
      </c>
      <c r="H140" s="430">
        <f>'2-Отчет за доходите'!C27</f>
        <v>1</v>
      </c>
    </row>
    <row r="141" spans="1:8" ht="12.75">
      <c r="A141" s="422" t="str">
        <f t="shared" si="12"/>
        <v>СПЕЦИАЛИЗИРАНИ БИЗНЕС СИСТЕМИ АД</v>
      </c>
      <c r="B141" s="422" t="str">
        <f t="shared" si="13"/>
        <v>121814067</v>
      </c>
      <c r="C141" s="429">
        <f t="shared" si="14"/>
        <v>45199</v>
      </c>
      <c r="D141" s="422" t="s">
        <v>367</v>
      </c>
      <c r="E141" s="422">
        <v>1</v>
      </c>
      <c r="F141" s="422" t="s">
        <v>111</v>
      </c>
      <c r="G141" s="422" t="s">
        <v>647</v>
      </c>
      <c r="H141" s="430">
        <f>'2-Отчет за доходите'!C28</f>
        <v>3</v>
      </c>
    </row>
    <row r="142" spans="1:8" ht="12.75">
      <c r="A142" s="422" t="str">
        <f t="shared" si="12"/>
        <v>СПЕЦИАЛИЗИРАНИ БИЗНЕС СИСТЕМИ АД</v>
      </c>
      <c r="B142" s="422" t="str">
        <f t="shared" si="13"/>
        <v>121814067</v>
      </c>
      <c r="C142" s="429">
        <f t="shared" si="14"/>
        <v>45199</v>
      </c>
      <c r="D142" s="422" t="s">
        <v>368</v>
      </c>
      <c r="E142" s="422">
        <v>1</v>
      </c>
      <c r="F142" s="422" t="s">
        <v>353</v>
      </c>
      <c r="G142" s="422" t="s">
        <v>647</v>
      </c>
      <c r="H142" s="430">
        <f>'2-Отчет за доходите'!C29</f>
        <v>24</v>
      </c>
    </row>
    <row r="143" spans="1:8" ht="12.75">
      <c r="A143" s="422" t="str">
        <f t="shared" si="12"/>
        <v>СПЕЦИАЛИЗИРАНИ БИЗНЕС СИСТЕМИ АД</v>
      </c>
      <c r="B143" s="422" t="str">
        <f t="shared" si="13"/>
        <v>121814067</v>
      </c>
      <c r="C143" s="429">
        <f t="shared" si="14"/>
        <v>45199</v>
      </c>
      <c r="D143" s="422" t="s">
        <v>370</v>
      </c>
      <c r="E143" s="422">
        <v>1</v>
      </c>
      <c r="F143" s="422" t="s">
        <v>369</v>
      </c>
      <c r="G143" s="422" t="s">
        <v>647</v>
      </c>
      <c r="H143" s="430">
        <f>'2-Отчет за доходите'!C31</f>
        <v>3563</v>
      </c>
    </row>
    <row r="144" spans="1:8" ht="12.75">
      <c r="A144" s="422" t="str">
        <f t="shared" si="12"/>
        <v>СПЕЦИАЛИЗИРАНИ БИЗНЕС СИСТЕМИ АД</v>
      </c>
      <c r="B144" s="422" t="str">
        <f t="shared" si="13"/>
        <v>121814067</v>
      </c>
      <c r="C144" s="429">
        <f t="shared" si="14"/>
        <v>45199</v>
      </c>
      <c r="D144" s="422" t="s">
        <v>374</v>
      </c>
      <c r="E144" s="422">
        <v>1</v>
      </c>
      <c r="F144" s="422" t="s">
        <v>373</v>
      </c>
      <c r="G144" s="422" t="s">
        <v>647</v>
      </c>
      <c r="H144" s="430">
        <f>'2-Отчет за доходите'!C33</f>
        <v>0</v>
      </c>
    </row>
    <row r="145" spans="1:8" ht="12.75">
      <c r="A145" s="422" t="str">
        <f t="shared" si="12"/>
        <v>СПЕЦИАЛИЗИРАНИ БИЗНЕС СИСТЕМИ АД</v>
      </c>
      <c r="B145" s="422" t="str">
        <f t="shared" si="13"/>
        <v>121814067</v>
      </c>
      <c r="C145" s="429">
        <f t="shared" si="14"/>
        <v>45199</v>
      </c>
      <c r="D145" s="422" t="s">
        <v>378</v>
      </c>
      <c r="E145" s="422">
        <v>1</v>
      </c>
      <c r="F145" s="422" t="s">
        <v>377</v>
      </c>
      <c r="G145" s="422" t="s">
        <v>647</v>
      </c>
      <c r="H145" s="430">
        <f>'2-Отчет за доходите'!C34</f>
        <v>0</v>
      </c>
    </row>
    <row r="146" spans="1:8" ht="12.75">
      <c r="A146" s="422" t="str">
        <f t="shared" si="12"/>
        <v>СПЕЦИАЛИЗИРАНИ БИЗНЕС СИСТЕМИ АД</v>
      </c>
      <c r="B146" s="422" t="str">
        <f t="shared" si="13"/>
        <v>121814067</v>
      </c>
      <c r="C146" s="429">
        <f t="shared" si="14"/>
        <v>45199</v>
      </c>
      <c r="D146" s="422" t="s">
        <v>382</v>
      </c>
      <c r="E146" s="422">
        <v>1</v>
      </c>
      <c r="F146" s="422" t="s">
        <v>381</v>
      </c>
      <c r="G146" s="422" t="s">
        <v>647</v>
      </c>
      <c r="H146" s="430">
        <f>'2-Отчет за доходите'!C35</f>
        <v>0</v>
      </c>
    </row>
    <row r="147" spans="1:8" ht="12.75">
      <c r="A147" s="422" t="str">
        <f t="shared" si="12"/>
        <v>СПЕЦИАЛИЗИРАНИ БИЗНЕС СИСТЕМИ АД</v>
      </c>
      <c r="B147" s="422" t="str">
        <f t="shared" si="13"/>
        <v>121814067</v>
      </c>
      <c r="C147" s="429">
        <f t="shared" si="14"/>
        <v>45199</v>
      </c>
      <c r="D147" s="422" t="s">
        <v>386</v>
      </c>
      <c r="E147" s="422">
        <v>1</v>
      </c>
      <c r="F147" s="422" t="s">
        <v>385</v>
      </c>
      <c r="G147" s="422" t="s">
        <v>647</v>
      </c>
      <c r="H147" s="430">
        <f>'2-Отчет за доходите'!C36</f>
        <v>3563</v>
      </c>
    </row>
    <row r="148" spans="1:8" ht="12.75">
      <c r="A148" s="422" t="str">
        <f t="shared" si="12"/>
        <v>СПЕЦИАЛИЗИРАНИ БИЗНЕС СИСТЕМИ АД</v>
      </c>
      <c r="B148" s="422" t="str">
        <f t="shared" si="13"/>
        <v>121814067</v>
      </c>
      <c r="C148" s="429">
        <f t="shared" si="14"/>
        <v>45199</v>
      </c>
      <c r="D148" s="422" t="s">
        <v>390</v>
      </c>
      <c r="E148" s="422">
        <v>1</v>
      </c>
      <c r="F148" s="422" t="s">
        <v>389</v>
      </c>
      <c r="G148" s="422" t="s">
        <v>647</v>
      </c>
      <c r="H148" s="430">
        <f>'2-Отчет за доходите'!C37</f>
        <v>0</v>
      </c>
    </row>
    <row r="149" spans="1:8" ht="12.75">
      <c r="A149" s="422" t="str">
        <f t="shared" si="12"/>
        <v>СПЕЦИАЛИЗИРАНИ БИЗНЕС СИСТЕМИ АД</v>
      </c>
      <c r="B149" s="422" t="str">
        <f t="shared" si="13"/>
        <v>121814067</v>
      </c>
      <c r="C149" s="429">
        <f t="shared" si="14"/>
        <v>45199</v>
      </c>
      <c r="D149" s="422" t="s">
        <v>394</v>
      </c>
      <c r="E149" s="422">
        <v>1</v>
      </c>
      <c r="F149" s="422" t="s">
        <v>393</v>
      </c>
      <c r="G149" s="422" t="s">
        <v>647</v>
      </c>
      <c r="H149" s="430">
        <f>'2-Отчет за доходите'!C38</f>
        <v>0</v>
      </c>
    </row>
    <row r="150" spans="1:8" ht="12.75">
      <c r="A150" s="422" t="str">
        <f t="shared" si="12"/>
        <v>СПЕЦИАЛИЗИРАНИ БИЗНЕС СИСТЕМИ АД</v>
      </c>
      <c r="B150" s="422" t="str">
        <f t="shared" si="13"/>
        <v>121814067</v>
      </c>
      <c r="C150" s="429">
        <f t="shared" si="14"/>
        <v>45199</v>
      </c>
      <c r="D150" s="422" t="s">
        <v>396</v>
      </c>
      <c r="E150" s="422">
        <v>1</v>
      </c>
      <c r="F150" s="422" t="s">
        <v>395</v>
      </c>
      <c r="G150" s="422" t="s">
        <v>647</v>
      </c>
      <c r="H150" s="430">
        <f>'2-Отчет за доходите'!C39</f>
        <v>0</v>
      </c>
    </row>
    <row r="151" spans="1:8" ht="12.75">
      <c r="A151" s="422" t="str">
        <f t="shared" si="12"/>
        <v>СПЕЦИАЛИЗИРАНИ БИЗНЕС СИСТЕМИ АД</v>
      </c>
      <c r="B151" s="422" t="str">
        <f t="shared" si="13"/>
        <v>121814067</v>
      </c>
      <c r="C151" s="429">
        <f t="shared" si="14"/>
        <v>45199</v>
      </c>
      <c r="D151" s="422" t="s">
        <v>398</v>
      </c>
      <c r="E151" s="422">
        <v>1</v>
      </c>
      <c r="F151" s="422" t="s">
        <v>397</v>
      </c>
      <c r="G151" s="422" t="s">
        <v>647</v>
      </c>
      <c r="H151" s="430">
        <f>'2-Отчет за доходите'!C40</f>
        <v>0</v>
      </c>
    </row>
    <row r="152" spans="1:8" ht="12.75">
      <c r="A152" s="422" t="str">
        <f t="shared" si="12"/>
        <v>СПЕЦИАЛИЗИРАНИ БИЗНЕС СИСТЕМИ АД</v>
      </c>
      <c r="B152" s="422" t="str">
        <f t="shared" si="13"/>
        <v>121814067</v>
      </c>
      <c r="C152" s="429">
        <f t="shared" si="14"/>
        <v>45199</v>
      </c>
      <c r="D152" s="422" t="s">
        <v>400</v>
      </c>
      <c r="E152" s="422">
        <v>1</v>
      </c>
      <c r="F152" s="422" t="s">
        <v>399</v>
      </c>
      <c r="G152" s="422" t="s">
        <v>647</v>
      </c>
      <c r="H152" s="430">
        <f>'2-Отчет за доходите'!C41</f>
        <v>0</v>
      </c>
    </row>
    <row r="153" spans="1:8" ht="12.75">
      <c r="A153" s="422" t="str">
        <f t="shared" si="12"/>
        <v>СПЕЦИАЛИЗИРАНИ БИЗНЕС СИСТЕМИ АД</v>
      </c>
      <c r="B153" s="422" t="str">
        <f t="shared" si="13"/>
        <v>121814067</v>
      </c>
      <c r="C153" s="429">
        <f t="shared" si="14"/>
        <v>45199</v>
      </c>
      <c r="D153" s="422" t="s">
        <v>402</v>
      </c>
      <c r="E153" s="422">
        <v>1</v>
      </c>
      <c r="F153" s="422" t="s">
        <v>401</v>
      </c>
      <c r="G153" s="422" t="s">
        <v>647</v>
      </c>
      <c r="H153" s="430">
        <f>'2-Отчет за доходите'!C42</f>
        <v>0</v>
      </c>
    </row>
    <row r="154" spans="1:8" ht="12.75">
      <c r="A154" s="422" t="str">
        <f t="shared" si="12"/>
        <v>СПЕЦИАЛИЗИРАНИ БИЗНЕС СИСТЕМИ АД</v>
      </c>
      <c r="B154" s="422" t="str">
        <f t="shared" si="13"/>
        <v>121814067</v>
      </c>
      <c r="C154" s="429">
        <f t="shared" si="14"/>
        <v>45199</v>
      </c>
      <c r="D154" s="422" t="s">
        <v>406</v>
      </c>
      <c r="E154" s="422">
        <v>1</v>
      </c>
      <c r="F154" s="422" t="s">
        <v>405</v>
      </c>
      <c r="G154" s="422" t="s">
        <v>647</v>
      </c>
      <c r="H154" s="430">
        <f>'2-Отчет за доходите'!C43</f>
        <v>4</v>
      </c>
    </row>
    <row r="155" spans="1:8" ht="12.75">
      <c r="A155" s="422" t="str">
        <f t="shared" si="12"/>
        <v>СПЕЦИАЛИЗИРАНИ БИЗНЕС СИСТЕМИ АД</v>
      </c>
      <c r="B155" s="422" t="str">
        <f t="shared" si="13"/>
        <v>121814067</v>
      </c>
      <c r="C155" s="429">
        <f t="shared" si="14"/>
        <v>45199</v>
      </c>
      <c r="D155" s="422" t="s">
        <v>409</v>
      </c>
      <c r="E155" s="422">
        <v>1</v>
      </c>
      <c r="F155" s="422" t="s">
        <v>408</v>
      </c>
      <c r="G155" s="422" t="s">
        <v>647</v>
      </c>
      <c r="H155" s="430">
        <f>'2-Отчет за доходите'!C44</f>
        <v>0</v>
      </c>
    </row>
    <row r="156" spans="1:8" ht="12.75">
      <c r="A156" s="422" t="str">
        <f t="shared" si="12"/>
        <v>СПЕЦИАЛИЗИРАНИ БИЗНЕС СИСТЕМИ АД</v>
      </c>
      <c r="B156" s="422" t="str">
        <f t="shared" si="13"/>
        <v>121814067</v>
      </c>
      <c r="C156" s="429">
        <f t="shared" si="14"/>
        <v>45199</v>
      </c>
      <c r="D156" s="422" t="s">
        <v>413</v>
      </c>
      <c r="E156" s="422">
        <v>1</v>
      </c>
      <c r="F156" s="422" t="s">
        <v>412</v>
      </c>
      <c r="G156" s="422" t="s">
        <v>647</v>
      </c>
      <c r="H156" s="430">
        <f>'2-Отчет за доходите'!C45</f>
        <v>3563</v>
      </c>
    </row>
    <row r="157" spans="1:8" ht="12.75">
      <c r="A157" s="422" t="str">
        <f t="shared" si="12"/>
        <v>СПЕЦИАЛИЗИРАНИ БИЗНЕС СИСТЕМИ АД</v>
      </c>
      <c r="B157" s="422" t="str">
        <f t="shared" si="13"/>
        <v>121814067</v>
      </c>
      <c r="C157" s="429">
        <f t="shared" si="14"/>
        <v>45199</v>
      </c>
      <c r="D157" s="422" t="s">
        <v>318</v>
      </c>
      <c r="E157" s="422">
        <v>1</v>
      </c>
      <c r="F157" s="422" t="s">
        <v>317</v>
      </c>
      <c r="G157" s="422" t="s">
        <v>648</v>
      </c>
      <c r="H157" s="422">
        <f>'2-Отчет за доходите'!G12</f>
        <v>568</v>
      </c>
    </row>
    <row r="158" spans="1:8" ht="12.75">
      <c r="A158" s="422" t="str">
        <f t="shared" si="12"/>
        <v>СПЕЦИАЛИЗИРАНИ БИЗНЕС СИСТЕМИ АД</v>
      </c>
      <c r="B158" s="422" t="str">
        <f t="shared" si="13"/>
        <v>121814067</v>
      </c>
      <c r="C158" s="429">
        <f t="shared" si="14"/>
        <v>45199</v>
      </c>
      <c r="D158" s="422" t="s">
        <v>322</v>
      </c>
      <c r="E158" s="422">
        <v>1</v>
      </c>
      <c r="F158" s="422" t="s">
        <v>321</v>
      </c>
      <c r="G158" s="422" t="s">
        <v>648</v>
      </c>
      <c r="H158" s="422">
        <f>'2-Отчет за доходите'!G13</f>
        <v>2556</v>
      </c>
    </row>
    <row r="159" spans="1:8" ht="12.75">
      <c r="A159" s="422" t="str">
        <f aca="true" t="shared" si="15" ref="A159:A179">pdeName</f>
        <v>СПЕЦИАЛИЗИРАНИ БИЗНЕС СИСТЕМИ АД</v>
      </c>
      <c r="B159" s="422" t="str">
        <f aca="true" t="shared" si="16" ref="B159:B179">pdeBulstat</f>
        <v>121814067</v>
      </c>
      <c r="C159" s="429">
        <f aca="true" t="shared" si="17" ref="C159:C179">endDate</f>
        <v>45199</v>
      </c>
      <c r="D159" s="422" t="s">
        <v>326</v>
      </c>
      <c r="E159" s="422">
        <v>1</v>
      </c>
      <c r="F159" s="422" t="s">
        <v>325</v>
      </c>
      <c r="G159" s="422" t="s">
        <v>648</v>
      </c>
      <c r="H159" s="422">
        <f>'2-Отчет за доходите'!G14</f>
        <v>163</v>
      </c>
    </row>
    <row r="160" spans="1:8" ht="12.75">
      <c r="A160" s="422" t="str">
        <f t="shared" si="15"/>
        <v>СПЕЦИАЛИЗИРАНИ БИЗНЕС СИСТЕМИ АД</v>
      </c>
      <c r="B160" s="422" t="str">
        <f t="shared" si="16"/>
        <v>121814067</v>
      </c>
      <c r="C160" s="429">
        <f t="shared" si="17"/>
        <v>45199</v>
      </c>
      <c r="D160" s="422" t="s">
        <v>329</v>
      </c>
      <c r="E160" s="422">
        <v>1</v>
      </c>
      <c r="F160" s="422" t="s">
        <v>111</v>
      </c>
      <c r="G160" s="422" t="s">
        <v>648</v>
      </c>
      <c r="H160" s="422">
        <f>'2-Отчет за доходите'!G15</f>
        <v>0</v>
      </c>
    </row>
    <row r="161" spans="1:8" ht="12.75">
      <c r="A161" s="422" t="str">
        <f t="shared" si="15"/>
        <v>СПЕЦИАЛИЗИРАНИ БИЗНЕС СИСТЕМИ АД</v>
      </c>
      <c r="B161" s="422" t="str">
        <f t="shared" si="16"/>
        <v>121814067</v>
      </c>
      <c r="C161" s="429">
        <f t="shared" si="17"/>
        <v>45199</v>
      </c>
      <c r="D161" s="422" t="s">
        <v>332</v>
      </c>
      <c r="E161" s="422">
        <v>1</v>
      </c>
      <c r="F161" s="422" t="s">
        <v>314</v>
      </c>
      <c r="G161" s="422" t="s">
        <v>648</v>
      </c>
      <c r="H161" s="422">
        <f>'2-Отчет за доходите'!G16</f>
        <v>3287</v>
      </c>
    </row>
    <row r="162" spans="1:8" ht="12.75">
      <c r="A162" s="422" t="str">
        <f t="shared" si="15"/>
        <v>СПЕЦИАЛИЗИРАНИ БИЗНЕС СИСТЕМИ АД</v>
      </c>
      <c r="B162" s="422" t="str">
        <f t="shared" si="16"/>
        <v>121814067</v>
      </c>
      <c r="C162" s="429">
        <f t="shared" si="17"/>
        <v>45199</v>
      </c>
      <c r="D162" s="422" t="s">
        <v>338</v>
      </c>
      <c r="E162" s="422">
        <v>1</v>
      </c>
      <c r="F162" s="422" t="s">
        <v>337</v>
      </c>
      <c r="G162" s="422" t="s">
        <v>648</v>
      </c>
      <c r="H162" s="422">
        <f>'2-Отчет за доходите'!G18</f>
        <v>7</v>
      </c>
    </row>
    <row r="163" spans="1:8" ht="12.75">
      <c r="A163" s="422" t="str">
        <f t="shared" si="15"/>
        <v>СПЕЦИАЛИЗИРАНИ БИЗНЕС СИСТЕМИ АД</v>
      </c>
      <c r="B163" s="422" t="str">
        <f t="shared" si="16"/>
        <v>121814067</v>
      </c>
      <c r="C163" s="429">
        <f t="shared" si="17"/>
        <v>45199</v>
      </c>
      <c r="D163" s="422" t="s">
        <v>342</v>
      </c>
      <c r="E163" s="422">
        <v>1</v>
      </c>
      <c r="F163" s="422" t="s">
        <v>341</v>
      </c>
      <c r="G163" s="422" t="s">
        <v>648</v>
      </c>
      <c r="H163" s="422">
        <f>'2-Отчет за доходите'!G19</f>
        <v>7</v>
      </c>
    </row>
    <row r="164" spans="1:8" ht="12.75">
      <c r="A164" s="422" t="str">
        <f t="shared" si="15"/>
        <v>СПЕЦИАЛИЗИРАНИ БИЗНЕС СИСТЕМИ АД</v>
      </c>
      <c r="B164" s="422" t="str">
        <f t="shared" si="16"/>
        <v>121814067</v>
      </c>
      <c r="C164" s="429">
        <f t="shared" si="17"/>
        <v>45199</v>
      </c>
      <c r="D164" s="422" t="s">
        <v>350</v>
      </c>
      <c r="E164" s="422">
        <v>1</v>
      </c>
      <c r="F164" s="422" t="s">
        <v>349</v>
      </c>
      <c r="G164" s="422" t="s">
        <v>648</v>
      </c>
      <c r="H164" s="422">
        <f>'2-Отчет за доходите'!G22</f>
        <v>19</v>
      </c>
    </row>
    <row r="165" spans="1:8" ht="12.75">
      <c r="A165" s="422" t="str">
        <f t="shared" si="15"/>
        <v>СПЕЦИАЛИЗИРАНИ БИЗНЕС СИСТЕМИ АД</v>
      </c>
      <c r="B165" s="422" t="str">
        <f t="shared" si="16"/>
        <v>121814067</v>
      </c>
      <c r="C165" s="429">
        <f t="shared" si="17"/>
        <v>45199</v>
      </c>
      <c r="D165" s="422" t="s">
        <v>352</v>
      </c>
      <c r="E165" s="422">
        <v>1</v>
      </c>
      <c r="F165" s="422" t="s">
        <v>351</v>
      </c>
      <c r="G165" s="422" t="s">
        <v>648</v>
      </c>
      <c r="H165" s="422">
        <f>'2-Отчет за доходите'!G23</f>
        <v>13</v>
      </c>
    </row>
    <row r="166" spans="1:8" ht="12.75">
      <c r="A166" s="422" t="str">
        <f t="shared" si="15"/>
        <v>СПЕЦИАЛИЗИРАНИ БИЗНЕС СИСТЕМИ АД</v>
      </c>
      <c r="B166" s="422" t="str">
        <f t="shared" si="16"/>
        <v>121814067</v>
      </c>
      <c r="C166" s="429">
        <f t="shared" si="17"/>
        <v>45199</v>
      </c>
      <c r="D166" s="422" t="s">
        <v>355</v>
      </c>
      <c r="E166" s="422">
        <v>1</v>
      </c>
      <c r="F166" s="422" t="s">
        <v>354</v>
      </c>
      <c r="G166" s="422" t="s">
        <v>648</v>
      </c>
      <c r="H166" s="422">
        <f>'2-Отчет за доходите'!G24</f>
        <v>0</v>
      </c>
    </row>
    <row r="167" spans="1:8" ht="12.75">
      <c r="A167" s="422" t="str">
        <f t="shared" si="15"/>
        <v>СПЕЦИАЛИЗИРАНИ БИЗНЕС СИСТЕМИ АД</v>
      </c>
      <c r="B167" s="422" t="str">
        <f t="shared" si="16"/>
        <v>121814067</v>
      </c>
      <c r="C167" s="429">
        <f t="shared" si="17"/>
        <v>45199</v>
      </c>
      <c r="D167" s="422" t="s">
        <v>359</v>
      </c>
      <c r="E167" s="422">
        <v>1</v>
      </c>
      <c r="F167" s="422" t="s">
        <v>358</v>
      </c>
      <c r="G167" s="422" t="s">
        <v>648</v>
      </c>
      <c r="H167" s="422">
        <f>'2-Отчет за доходите'!G25</f>
        <v>0</v>
      </c>
    </row>
    <row r="168" spans="1:8" ht="12.75">
      <c r="A168" s="422" t="str">
        <f t="shared" si="15"/>
        <v>СПЕЦИАЛИЗИРАНИ БИЗНЕС СИСТЕМИ АД</v>
      </c>
      <c r="B168" s="422" t="str">
        <f t="shared" si="16"/>
        <v>121814067</v>
      </c>
      <c r="C168" s="429">
        <f t="shared" si="17"/>
        <v>45199</v>
      </c>
      <c r="D168" s="422" t="s">
        <v>363</v>
      </c>
      <c r="E168" s="422">
        <v>1</v>
      </c>
      <c r="F168" s="422" t="s">
        <v>362</v>
      </c>
      <c r="G168" s="422" t="s">
        <v>648</v>
      </c>
      <c r="H168" s="422">
        <f>'2-Отчет за доходите'!G26</f>
        <v>0</v>
      </c>
    </row>
    <row r="169" spans="1:8" ht="12.75">
      <c r="A169" s="422" t="str">
        <f t="shared" si="15"/>
        <v>СПЕЦИАЛИЗИРАНИ БИЗНЕС СИСТЕМИ АД</v>
      </c>
      <c r="B169" s="422" t="str">
        <f t="shared" si="16"/>
        <v>121814067</v>
      </c>
      <c r="C169" s="429">
        <f t="shared" si="17"/>
        <v>45199</v>
      </c>
      <c r="D169" s="422" t="s">
        <v>366</v>
      </c>
      <c r="E169" s="422">
        <v>1</v>
      </c>
      <c r="F169" s="422" t="s">
        <v>347</v>
      </c>
      <c r="G169" s="422" t="s">
        <v>648</v>
      </c>
      <c r="H169" s="422">
        <f>'2-Отчет за доходите'!G27</f>
        <v>32</v>
      </c>
    </row>
    <row r="170" spans="1:8" ht="12.75">
      <c r="A170" s="422" t="str">
        <f t="shared" si="15"/>
        <v>СПЕЦИАЛИЗИРАНИ БИЗНЕС СИСТЕМИ АД</v>
      </c>
      <c r="B170" s="422" t="str">
        <f t="shared" si="16"/>
        <v>121814067</v>
      </c>
      <c r="C170" s="429">
        <f t="shared" si="17"/>
        <v>45199</v>
      </c>
      <c r="D170" s="422" t="s">
        <v>372</v>
      </c>
      <c r="E170" s="422">
        <v>1</v>
      </c>
      <c r="F170" s="431" t="s">
        <v>371</v>
      </c>
      <c r="G170" s="422" t="s">
        <v>648</v>
      </c>
      <c r="H170" s="422">
        <f>'2-Отчет за доходите'!G31</f>
        <v>3326</v>
      </c>
    </row>
    <row r="171" spans="1:8" ht="12.75">
      <c r="A171" s="422" t="str">
        <f t="shared" si="15"/>
        <v>СПЕЦИАЛИЗИРАНИ БИЗНЕС СИСТЕМИ АД</v>
      </c>
      <c r="B171" s="422" t="str">
        <f t="shared" si="16"/>
        <v>121814067</v>
      </c>
      <c r="C171" s="429">
        <f t="shared" si="17"/>
        <v>45199</v>
      </c>
      <c r="D171" s="422" t="s">
        <v>376</v>
      </c>
      <c r="E171" s="422">
        <v>1</v>
      </c>
      <c r="F171" s="422" t="s">
        <v>375</v>
      </c>
      <c r="G171" s="422" t="s">
        <v>648</v>
      </c>
      <c r="H171" s="422">
        <f>'2-Отчет за доходите'!G33</f>
        <v>237</v>
      </c>
    </row>
    <row r="172" spans="1:8" ht="12.75">
      <c r="A172" s="422" t="str">
        <f t="shared" si="15"/>
        <v>СПЕЦИАЛИЗИРАНИ БИЗНЕС СИСТЕМИ АД</v>
      </c>
      <c r="B172" s="422" t="str">
        <f t="shared" si="16"/>
        <v>121814067</v>
      </c>
      <c r="C172" s="429">
        <f t="shared" si="17"/>
        <v>45199</v>
      </c>
      <c r="D172" s="422" t="s">
        <v>380</v>
      </c>
      <c r="E172" s="422">
        <v>1</v>
      </c>
      <c r="F172" s="422" t="s">
        <v>379</v>
      </c>
      <c r="G172" s="422" t="s">
        <v>648</v>
      </c>
      <c r="H172" s="422">
        <f>'2-Отчет за доходите'!G34</f>
        <v>0</v>
      </c>
    </row>
    <row r="173" spans="1:8" ht="12.75">
      <c r="A173" s="422" t="str">
        <f t="shared" si="15"/>
        <v>СПЕЦИАЛИЗИРАНИ БИЗНЕС СИСТЕМИ АД</v>
      </c>
      <c r="B173" s="422" t="str">
        <f t="shared" si="16"/>
        <v>121814067</v>
      </c>
      <c r="C173" s="429">
        <f t="shared" si="17"/>
        <v>45199</v>
      </c>
      <c r="D173" s="422" t="s">
        <v>384</v>
      </c>
      <c r="E173" s="422">
        <v>1</v>
      </c>
      <c r="F173" s="422" t="s">
        <v>383</v>
      </c>
      <c r="G173" s="422" t="s">
        <v>648</v>
      </c>
      <c r="H173" s="422">
        <f>'2-Отчет за доходите'!G35</f>
        <v>0</v>
      </c>
    </row>
    <row r="174" spans="1:8" ht="12.75">
      <c r="A174" s="422" t="str">
        <f t="shared" si="15"/>
        <v>СПЕЦИАЛИЗИРАНИ БИЗНЕС СИСТЕМИ АД</v>
      </c>
      <c r="B174" s="422" t="str">
        <f t="shared" si="16"/>
        <v>121814067</v>
      </c>
      <c r="C174" s="429">
        <f t="shared" si="17"/>
        <v>45199</v>
      </c>
      <c r="D174" s="422" t="s">
        <v>388</v>
      </c>
      <c r="E174" s="422">
        <v>1</v>
      </c>
      <c r="F174" s="422" t="s">
        <v>387</v>
      </c>
      <c r="G174" s="422" t="s">
        <v>648</v>
      </c>
      <c r="H174" s="422">
        <f>'2-Отчет за доходите'!G36</f>
        <v>3326</v>
      </c>
    </row>
    <row r="175" spans="1:8" ht="12.75">
      <c r="A175" s="422" t="str">
        <f t="shared" si="15"/>
        <v>СПЕЦИАЛИЗИРАНИ БИЗНЕС СИСТЕМИ АД</v>
      </c>
      <c r="B175" s="422" t="str">
        <f t="shared" si="16"/>
        <v>121814067</v>
      </c>
      <c r="C175" s="429">
        <f t="shared" si="17"/>
        <v>45199</v>
      </c>
      <c r="D175" s="422" t="s">
        <v>392</v>
      </c>
      <c r="E175" s="422">
        <v>1</v>
      </c>
      <c r="F175" s="422" t="s">
        <v>391</v>
      </c>
      <c r="G175" s="422" t="s">
        <v>648</v>
      </c>
      <c r="H175" s="422">
        <f>'2-Отчет за доходите'!G37</f>
        <v>237</v>
      </c>
    </row>
    <row r="176" spans="1:8" ht="12.75">
      <c r="A176" s="422" t="str">
        <f t="shared" si="15"/>
        <v>СПЕЦИАЛИЗИРАНИ БИЗНЕС СИСТЕМИ АД</v>
      </c>
      <c r="B176" s="422" t="str">
        <f t="shared" si="16"/>
        <v>121814067</v>
      </c>
      <c r="C176" s="429">
        <f t="shared" si="17"/>
        <v>45199</v>
      </c>
      <c r="D176" s="422" t="s">
        <v>404</v>
      </c>
      <c r="E176" s="422">
        <v>1</v>
      </c>
      <c r="F176" s="422" t="s">
        <v>403</v>
      </c>
      <c r="G176" s="422" t="s">
        <v>648</v>
      </c>
      <c r="H176" s="422">
        <f>'2-Отчет за доходите'!G42</f>
        <v>237</v>
      </c>
    </row>
    <row r="177" spans="1:8" ht="12.75">
      <c r="A177" s="422" t="str">
        <f t="shared" si="15"/>
        <v>СПЕЦИАЛИЗИРАНИ БИЗНЕС СИСТЕМИ АД</v>
      </c>
      <c r="B177" s="422" t="str">
        <f t="shared" si="16"/>
        <v>121814067</v>
      </c>
      <c r="C177" s="429">
        <f t="shared" si="17"/>
        <v>45199</v>
      </c>
      <c r="D177" s="422" t="s">
        <v>407</v>
      </c>
      <c r="E177" s="422">
        <v>1</v>
      </c>
      <c r="F177" s="422" t="s">
        <v>405</v>
      </c>
      <c r="G177" s="422" t="s">
        <v>648</v>
      </c>
      <c r="H177" s="422">
        <f>'2-Отчет за доходите'!G43</f>
        <v>0</v>
      </c>
    </row>
    <row r="178" spans="1:8" ht="12.75">
      <c r="A178" s="422" t="str">
        <f t="shared" si="15"/>
        <v>СПЕЦИАЛИЗИРАНИ БИЗНЕС СИСТЕМИ АД</v>
      </c>
      <c r="B178" s="422" t="str">
        <f t="shared" si="16"/>
        <v>121814067</v>
      </c>
      <c r="C178" s="429">
        <f t="shared" si="17"/>
        <v>45199</v>
      </c>
      <c r="D178" s="422" t="s">
        <v>411</v>
      </c>
      <c r="E178" s="422">
        <v>1</v>
      </c>
      <c r="F178" s="422" t="s">
        <v>410</v>
      </c>
      <c r="G178" s="422" t="s">
        <v>648</v>
      </c>
      <c r="H178" s="422">
        <f>'2-Отчет за доходите'!G44</f>
        <v>241</v>
      </c>
    </row>
    <row r="179" spans="1:8" ht="12.75">
      <c r="A179" s="422" t="str">
        <f t="shared" si="15"/>
        <v>СПЕЦИАЛИЗИРАНИ БИЗНЕС СИСТЕМИ АД</v>
      </c>
      <c r="B179" s="422" t="str">
        <f t="shared" si="16"/>
        <v>121814067</v>
      </c>
      <c r="C179" s="429">
        <f t="shared" si="17"/>
        <v>45199</v>
      </c>
      <c r="D179" s="422" t="s">
        <v>415</v>
      </c>
      <c r="E179" s="422">
        <v>1</v>
      </c>
      <c r="F179" s="422" t="s">
        <v>414</v>
      </c>
      <c r="G179" s="422" t="s">
        <v>648</v>
      </c>
      <c r="H179" s="422">
        <f>'2-Отчет за доходите'!G45</f>
        <v>3563</v>
      </c>
    </row>
    <row r="180" spans="3:6" s="426" customFormat="1" ht="12.75">
      <c r="C180" s="427"/>
      <c r="F180" s="428" t="s">
        <v>649</v>
      </c>
    </row>
    <row r="181" spans="1:8" ht="12.75">
      <c r="A181" s="422" t="str">
        <f aca="true" t="shared" si="18" ref="A181:A216">pdeName</f>
        <v>СПЕЦИАЛИЗИРАНИ БИЗНЕС СИСТЕМИ АД</v>
      </c>
      <c r="B181" s="422" t="str">
        <f aca="true" t="shared" si="19" ref="B181:B216">pdeBulstat</f>
        <v>121814067</v>
      </c>
      <c r="C181" s="429">
        <f aca="true" t="shared" si="20" ref="C181:C216">endDate</f>
        <v>45199</v>
      </c>
      <c r="D181" s="422" t="s">
        <v>421</v>
      </c>
      <c r="E181" s="422">
        <v>1</v>
      </c>
      <c r="F181" s="422" t="s">
        <v>420</v>
      </c>
      <c r="G181" s="422" t="s">
        <v>650</v>
      </c>
      <c r="H181" s="430">
        <f>'3-Отчет за паричния поток'!C11</f>
        <v>4582</v>
      </c>
    </row>
    <row r="182" spans="1:8" ht="12.75">
      <c r="A182" s="422" t="str">
        <f t="shared" si="18"/>
        <v>СПЕЦИАЛИЗИРАНИ БИЗНЕС СИСТЕМИ АД</v>
      </c>
      <c r="B182" s="422" t="str">
        <f t="shared" si="19"/>
        <v>121814067</v>
      </c>
      <c r="C182" s="429">
        <f t="shared" si="20"/>
        <v>45199</v>
      </c>
      <c r="D182" s="422" t="s">
        <v>423</v>
      </c>
      <c r="E182" s="422">
        <v>1</v>
      </c>
      <c r="F182" s="422" t="s">
        <v>422</v>
      </c>
      <c r="G182" s="422" t="s">
        <v>650</v>
      </c>
      <c r="H182" s="430">
        <f>'3-Отчет за паричния поток'!C12</f>
        <v>-4306</v>
      </c>
    </row>
    <row r="183" spans="1:8" ht="12.75">
      <c r="A183" s="422" t="str">
        <f t="shared" si="18"/>
        <v>СПЕЦИАЛИЗИРАНИ БИЗНЕС СИСТЕМИ АД</v>
      </c>
      <c r="B183" s="422" t="str">
        <f t="shared" si="19"/>
        <v>121814067</v>
      </c>
      <c r="C183" s="429">
        <f t="shared" si="20"/>
        <v>45199</v>
      </c>
      <c r="D183" s="422" t="s">
        <v>425</v>
      </c>
      <c r="E183" s="422">
        <v>1</v>
      </c>
      <c r="F183" s="422" t="s">
        <v>424</v>
      </c>
      <c r="G183" s="422" t="s">
        <v>650</v>
      </c>
      <c r="H183" s="430">
        <f>'3-Отчет за паричния поток'!C13</f>
        <v>0</v>
      </c>
    </row>
    <row r="184" spans="1:8" ht="12.75">
      <c r="A184" s="422" t="str">
        <f t="shared" si="18"/>
        <v>СПЕЦИАЛИЗИРАНИ БИЗНЕС СИСТЕМИ АД</v>
      </c>
      <c r="B184" s="422" t="str">
        <f t="shared" si="19"/>
        <v>121814067</v>
      </c>
      <c r="C184" s="429">
        <f t="shared" si="20"/>
        <v>45199</v>
      </c>
      <c r="D184" s="422" t="s">
        <v>427</v>
      </c>
      <c r="E184" s="422">
        <v>1</v>
      </c>
      <c r="F184" s="422" t="s">
        <v>426</v>
      </c>
      <c r="G184" s="422" t="s">
        <v>650</v>
      </c>
      <c r="H184" s="430">
        <f>'3-Отчет за паричния поток'!C14</f>
        <v>-396</v>
      </c>
    </row>
    <row r="185" spans="1:8" ht="12.75">
      <c r="A185" s="422" t="str">
        <f t="shared" si="18"/>
        <v>СПЕЦИАЛИЗИРАНИ БИЗНЕС СИСТЕМИ АД</v>
      </c>
      <c r="B185" s="422" t="str">
        <f t="shared" si="19"/>
        <v>121814067</v>
      </c>
      <c r="C185" s="429">
        <f t="shared" si="20"/>
        <v>45199</v>
      </c>
      <c r="D185" s="422" t="s">
        <v>429</v>
      </c>
      <c r="E185" s="422">
        <v>1</v>
      </c>
      <c r="F185" s="422" t="s">
        <v>428</v>
      </c>
      <c r="G185" s="422" t="s">
        <v>650</v>
      </c>
      <c r="H185" s="430">
        <f>'3-Отчет за паричния поток'!C15</f>
        <v>-174</v>
      </c>
    </row>
    <row r="186" spans="1:8" ht="12.75">
      <c r="A186" s="422" t="str">
        <f t="shared" si="18"/>
        <v>СПЕЦИАЛИЗИРАНИ БИЗНЕС СИСТЕМИ АД</v>
      </c>
      <c r="B186" s="422" t="str">
        <f t="shared" si="19"/>
        <v>121814067</v>
      </c>
      <c r="C186" s="429">
        <f t="shared" si="20"/>
        <v>45199</v>
      </c>
      <c r="D186" s="422" t="s">
        <v>431</v>
      </c>
      <c r="E186" s="422">
        <v>1</v>
      </c>
      <c r="F186" s="422" t="s">
        <v>430</v>
      </c>
      <c r="G186" s="422" t="s">
        <v>650</v>
      </c>
      <c r="H186" s="430">
        <f>'3-Отчет за паричния поток'!C16</f>
        <v>-5</v>
      </c>
    </row>
    <row r="187" spans="1:8" ht="12.75">
      <c r="A187" s="422" t="str">
        <f t="shared" si="18"/>
        <v>СПЕЦИАЛИЗИРАНИ БИЗНЕС СИСТЕМИ АД</v>
      </c>
      <c r="B187" s="422" t="str">
        <f t="shared" si="19"/>
        <v>121814067</v>
      </c>
      <c r="C187" s="429">
        <f t="shared" si="20"/>
        <v>45199</v>
      </c>
      <c r="D187" s="422" t="s">
        <v>433</v>
      </c>
      <c r="E187" s="422">
        <v>1</v>
      </c>
      <c r="F187" s="422" t="s">
        <v>432</v>
      </c>
      <c r="G187" s="422" t="s">
        <v>650</v>
      </c>
      <c r="H187" s="430">
        <f>'3-Отчет за паричния поток'!C17</f>
        <v>0</v>
      </c>
    </row>
    <row r="188" spans="1:8" ht="12.75">
      <c r="A188" s="422" t="str">
        <f t="shared" si="18"/>
        <v>СПЕЦИАЛИЗИРАНИ БИЗНЕС СИСТЕМИ АД</v>
      </c>
      <c r="B188" s="422" t="str">
        <f t="shared" si="19"/>
        <v>121814067</v>
      </c>
      <c r="C188" s="429">
        <f t="shared" si="20"/>
        <v>45199</v>
      </c>
      <c r="D188" s="422" t="s">
        <v>435</v>
      </c>
      <c r="E188" s="422">
        <v>1</v>
      </c>
      <c r="F188" s="422" t="s">
        <v>434</v>
      </c>
      <c r="G188" s="422" t="s">
        <v>650</v>
      </c>
      <c r="H188" s="430">
        <f>'3-Отчет за паричния поток'!C18</f>
        <v>-24</v>
      </c>
    </row>
    <row r="189" spans="1:8" ht="12.75">
      <c r="A189" s="422" t="str">
        <f t="shared" si="18"/>
        <v>СПЕЦИАЛИЗИРАНИ БИЗНЕС СИСТЕМИ АД</v>
      </c>
      <c r="B189" s="422" t="str">
        <f t="shared" si="19"/>
        <v>121814067</v>
      </c>
      <c r="C189" s="429">
        <f t="shared" si="20"/>
        <v>45199</v>
      </c>
      <c r="D189" s="422" t="s">
        <v>437</v>
      </c>
      <c r="E189" s="422">
        <v>1</v>
      </c>
      <c r="F189" s="422" t="s">
        <v>436</v>
      </c>
      <c r="G189" s="422" t="s">
        <v>650</v>
      </c>
      <c r="H189" s="430">
        <f>'3-Отчет за паричния поток'!C19</f>
        <v>-1</v>
      </c>
    </row>
    <row r="190" spans="1:8" ht="12.75">
      <c r="A190" s="422" t="str">
        <f t="shared" si="18"/>
        <v>СПЕЦИАЛИЗИРАНИ БИЗНЕС СИСТЕМИ АД</v>
      </c>
      <c r="B190" s="422" t="str">
        <f t="shared" si="19"/>
        <v>121814067</v>
      </c>
      <c r="C190" s="429">
        <f t="shared" si="20"/>
        <v>45199</v>
      </c>
      <c r="D190" s="422" t="s">
        <v>439</v>
      </c>
      <c r="E190" s="422">
        <v>1</v>
      </c>
      <c r="F190" s="422" t="s">
        <v>438</v>
      </c>
      <c r="G190" s="422" t="s">
        <v>650</v>
      </c>
      <c r="H190" s="430">
        <f>'3-Отчет за паричния поток'!C20</f>
        <v>10</v>
      </c>
    </row>
    <row r="191" spans="1:8" ht="12.75">
      <c r="A191" s="422" t="str">
        <f t="shared" si="18"/>
        <v>СПЕЦИАЛИЗИРАНИ БИЗНЕС СИСТЕМИ АД</v>
      </c>
      <c r="B191" s="422" t="str">
        <f t="shared" si="19"/>
        <v>121814067</v>
      </c>
      <c r="C191" s="429">
        <f t="shared" si="20"/>
        <v>45199</v>
      </c>
      <c r="D191" s="422" t="s">
        <v>441</v>
      </c>
      <c r="E191" s="422">
        <v>1</v>
      </c>
      <c r="F191" s="422" t="s">
        <v>440</v>
      </c>
      <c r="G191" s="422" t="s">
        <v>650</v>
      </c>
      <c r="H191" s="430">
        <f>'3-Отчет за паричния поток'!C21</f>
        <v>-314</v>
      </c>
    </row>
    <row r="192" spans="1:8" ht="12.75">
      <c r="A192" s="422" t="str">
        <f t="shared" si="18"/>
        <v>СПЕЦИАЛИЗИРАНИ БИЗНЕС СИСТЕМИ АД</v>
      </c>
      <c r="B192" s="422" t="str">
        <f t="shared" si="19"/>
        <v>121814067</v>
      </c>
      <c r="C192" s="429">
        <f t="shared" si="20"/>
        <v>45199</v>
      </c>
      <c r="D192" s="422" t="s">
        <v>444</v>
      </c>
      <c r="E192" s="422">
        <v>1</v>
      </c>
      <c r="F192" s="422" t="s">
        <v>443</v>
      </c>
      <c r="G192" s="422" t="s">
        <v>651</v>
      </c>
      <c r="H192" s="430">
        <f>'3-Отчет за паричния поток'!C23</f>
        <v>-1</v>
      </c>
    </row>
    <row r="193" spans="1:8" ht="12.75">
      <c r="A193" s="422" t="str">
        <f t="shared" si="18"/>
        <v>СПЕЦИАЛИЗИРАНИ БИЗНЕС СИСТЕМИ АД</v>
      </c>
      <c r="B193" s="422" t="str">
        <f t="shared" si="19"/>
        <v>121814067</v>
      </c>
      <c r="C193" s="429">
        <f t="shared" si="20"/>
        <v>45199</v>
      </c>
      <c r="D193" s="422" t="s">
        <v>446</v>
      </c>
      <c r="E193" s="422">
        <v>1</v>
      </c>
      <c r="F193" s="422" t="s">
        <v>445</v>
      </c>
      <c r="G193" s="422" t="s">
        <v>651</v>
      </c>
      <c r="H193" s="430">
        <f>'3-Отчет за паричния поток'!C24</f>
        <v>0</v>
      </c>
    </row>
    <row r="194" spans="1:8" ht="12.75">
      <c r="A194" s="422" t="str">
        <f t="shared" si="18"/>
        <v>СПЕЦИАЛИЗИРАНИ БИЗНЕС СИСТЕМИ АД</v>
      </c>
      <c r="B194" s="422" t="str">
        <f t="shared" si="19"/>
        <v>121814067</v>
      </c>
      <c r="C194" s="429">
        <f t="shared" si="20"/>
        <v>45199</v>
      </c>
      <c r="D194" s="422" t="s">
        <v>448</v>
      </c>
      <c r="E194" s="422">
        <v>1</v>
      </c>
      <c r="F194" s="422" t="s">
        <v>447</v>
      </c>
      <c r="G194" s="422" t="s">
        <v>651</v>
      </c>
      <c r="H194" s="430">
        <f>'3-Отчет за паричния поток'!C25</f>
        <v>0</v>
      </c>
    </row>
    <row r="195" spans="1:8" ht="12.75">
      <c r="A195" s="422" t="str">
        <f t="shared" si="18"/>
        <v>СПЕЦИАЛИЗИРАНИ БИЗНЕС СИСТЕМИ АД</v>
      </c>
      <c r="B195" s="422" t="str">
        <f t="shared" si="19"/>
        <v>121814067</v>
      </c>
      <c r="C195" s="429">
        <f t="shared" si="20"/>
        <v>45199</v>
      </c>
      <c r="D195" s="422" t="s">
        <v>450</v>
      </c>
      <c r="E195" s="422">
        <v>1</v>
      </c>
      <c r="F195" s="422" t="s">
        <v>449</v>
      </c>
      <c r="G195" s="422" t="s">
        <v>651</v>
      </c>
      <c r="H195" s="430">
        <f>'3-Отчет за паричния поток'!C26</f>
        <v>0</v>
      </c>
    </row>
    <row r="196" spans="1:8" ht="12.75">
      <c r="A196" s="422" t="str">
        <f t="shared" si="18"/>
        <v>СПЕЦИАЛИЗИРАНИ БИЗНЕС СИСТЕМИ АД</v>
      </c>
      <c r="B196" s="422" t="str">
        <f t="shared" si="19"/>
        <v>121814067</v>
      </c>
      <c r="C196" s="429">
        <f t="shared" si="20"/>
        <v>45199</v>
      </c>
      <c r="D196" s="422" t="s">
        <v>452</v>
      </c>
      <c r="E196" s="422">
        <v>1</v>
      </c>
      <c r="F196" s="422" t="s">
        <v>451</v>
      </c>
      <c r="G196" s="422" t="s">
        <v>651</v>
      </c>
      <c r="H196" s="430">
        <f>'3-Отчет за паричния поток'!C27</f>
        <v>0</v>
      </c>
    </row>
    <row r="197" spans="1:8" ht="12.75">
      <c r="A197" s="422" t="str">
        <f t="shared" si="18"/>
        <v>СПЕЦИАЛИЗИРАНИ БИЗНЕС СИСТЕМИ АД</v>
      </c>
      <c r="B197" s="422" t="str">
        <f t="shared" si="19"/>
        <v>121814067</v>
      </c>
      <c r="C197" s="429">
        <f t="shared" si="20"/>
        <v>45199</v>
      </c>
      <c r="D197" s="422" t="s">
        <v>454</v>
      </c>
      <c r="E197" s="422">
        <v>1</v>
      </c>
      <c r="F197" s="422" t="s">
        <v>453</v>
      </c>
      <c r="G197" s="422" t="s">
        <v>651</v>
      </c>
      <c r="H197" s="430">
        <f>'3-Отчет за паричния поток'!C28</f>
        <v>0</v>
      </c>
    </row>
    <row r="198" spans="1:8" ht="12.75">
      <c r="A198" s="422" t="str">
        <f t="shared" si="18"/>
        <v>СПЕЦИАЛИЗИРАНИ БИЗНЕС СИСТЕМИ АД</v>
      </c>
      <c r="B198" s="422" t="str">
        <f t="shared" si="19"/>
        <v>121814067</v>
      </c>
      <c r="C198" s="429">
        <f t="shared" si="20"/>
        <v>45199</v>
      </c>
      <c r="D198" s="422" t="s">
        <v>456</v>
      </c>
      <c r="E198" s="422">
        <v>1</v>
      </c>
      <c r="F198" s="422" t="s">
        <v>455</v>
      </c>
      <c r="G198" s="422" t="s">
        <v>651</v>
      </c>
      <c r="H198" s="430">
        <f>'3-Отчет за паричния поток'!C29</f>
        <v>0</v>
      </c>
    </row>
    <row r="199" spans="1:8" ht="12.75">
      <c r="A199" s="422" t="str">
        <f t="shared" si="18"/>
        <v>СПЕЦИАЛИЗИРАНИ БИЗНЕС СИСТЕМИ АД</v>
      </c>
      <c r="B199" s="422" t="str">
        <f t="shared" si="19"/>
        <v>121814067</v>
      </c>
      <c r="C199" s="429">
        <f t="shared" si="20"/>
        <v>45199</v>
      </c>
      <c r="D199" s="422" t="s">
        <v>458</v>
      </c>
      <c r="E199" s="422">
        <v>1</v>
      </c>
      <c r="F199" s="422" t="s">
        <v>457</v>
      </c>
      <c r="G199" s="422" t="s">
        <v>651</v>
      </c>
      <c r="H199" s="430">
        <f>'3-Отчет за паричния поток'!C30</f>
        <v>0</v>
      </c>
    </row>
    <row r="200" spans="1:8" ht="12.75">
      <c r="A200" s="422" t="str">
        <f t="shared" si="18"/>
        <v>СПЕЦИАЛИЗИРАНИ БИЗНЕС СИСТЕМИ АД</v>
      </c>
      <c r="B200" s="422" t="str">
        <f t="shared" si="19"/>
        <v>121814067</v>
      </c>
      <c r="C200" s="429">
        <f t="shared" si="20"/>
        <v>45199</v>
      </c>
      <c r="D200" s="422" t="s">
        <v>459</v>
      </c>
      <c r="E200" s="422">
        <v>1</v>
      </c>
      <c r="F200" s="422" t="s">
        <v>436</v>
      </c>
      <c r="G200" s="422" t="s">
        <v>651</v>
      </c>
      <c r="H200" s="430">
        <f>'3-Отчет за паричния поток'!C31</f>
        <v>0</v>
      </c>
    </row>
    <row r="201" spans="1:8" ht="12.75">
      <c r="A201" s="422" t="str">
        <f t="shared" si="18"/>
        <v>СПЕЦИАЛИЗИРАНИ БИЗНЕС СИСТЕМИ АД</v>
      </c>
      <c r="B201" s="422" t="str">
        <f t="shared" si="19"/>
        <v>121814067</v>
      </c>
      <c r="C201" s="429">
        <f t="shared" si="20"/>
        <v>45199</v>
      </c>
      <c r="D201" s="422" t="s">
        <v>461</v>
      </c>
      <c r="E201" s="422">
        <v>1</v>
      </c>
      <c r="F201" s="422" t="s">
        <v>460</v>
      </c>
      <c r="G201" s="422" t="s">
        <v>651</v>
      </c>
      <c r="H201" s="430">
        <f>'3-Отчет за паричния поток'!C32</f>
        <v>0</v>
      </c>
    </row>
    <row r="202" spans="1:8" ht="12.75">
      <c r="A202" s="422" t="str">
        <f t="shared" si="18"/>
        <v>СПЕЦИАЛИЗИРАНИ БИЗНЕС СИСТЕМИ АД</v>
      </c>
      <c r="B202" s="422" t="str">
        <f t="shared" si="19"/>
        <v>121814067</v>
      </c>
      <c r="C202" s="429">
        <f t="shared" si="20"/>
        <v>45199</v>
      </c>
      <c r="D202" s="422" t="s">
        <v>463</v>
      </c>
      <c r="E202" s="422">
        <v>1</v>
      </c>
      <c r="F202" s="422" t="s">
        <v>462</v>
      </c>
      <c r="G202" s="422" t="s">
        <v>651</v>
      </c>
      <c r="H202" s="430">
        <f>'3-Отчет за паричния поток'!C33</f>
        <v>-1</v>
      </c>
    </row>
    <row r="203" spans="1:8" ht="12.75">
      <c r="A203" s="422" t="str">
        <f t="shared" si="18"/>
        <v>СПЕЦИАЛИЗИРАНИ БИЗНЕС СИСТЕМИ АД</v>
      </c>
      <c r="B203" s="422" t="str">
        <f t="shared" si="19"/>
        <v>121814067</v>
      </c>
      <c r="C203" s="429">
        <f t="shared" si="20"/>
        <v>45199</v>
      </c>
      <c r="D203" s="422" t="s">
        <v>466</v>
      </c>
      <c r="E203" s="422">
        <v>1</v>
      </c>
      <c r="F203" s="422" t="s">
        <v>465</v>
      </c>
      <c r="G203" s="422" t="s">
        <v>652</v>
      </c>
      <c r="H203" s="430">
        <f>'3-Отчет за паричния поток'!C35</f>
        <v>0</v>
      </c>
    </row>
    <row r="204" spans="1:8" ht="12.75">
      <c r="A204" s="422" t="str">
        <f t="shared" si="18"/>
        <v>СПЕЦИАЛИЗИРАНИ БИЗНЕС СИСТЕМИ АД</v>
      </c>
      <c r="B204" s="422" t="str">
        <f t="shared" si="19"/>
        <v>121814067</v>
      </c>
      <c r="C204" s="429">
        <f t="shared" si="20"/>
        <v>45199</v>
      </c>
      <c r="D204" s="422" t="s">
        <v>468</v>
      </c>
      <c r="E204" s="422">
        <v>1</v>
      </c>
      <c r="F204" s="422" t="s">
        <v>467</v>
      </c>
      <c r="G204" s="422" t="s">
        <v>652</v>
      </c>
      <c r="H204" s="430">
        <f>'3-Отчет за паричния поток'!C36</f>
        <v>0</v>
      </c>
    </row>
    <row r="205" spans="1:8" ht="12.75">
      <c r="A205" s="422" t="str">
        <f t="shared" si="18"/>
        <v>СПЕЦИАЛИЗИРАНИ БИЗНЕС СИСТЕМИ АД</v>
      </c>
      <c r="B205" s="422" t="str">
        <f t="shared" si="19"/>
        <v>121814067</v>
      </c>
      <c r="C205" s="429">
        <f t="shared" si="20"/>
        <v>45199</v>
      </c>
      <c r="D205" s="422" t="s">
        <v>470</v>
      </c>
      <c r="E205" s="422">
        <v>1</v>
      </c>
      <c r="F205" s="422" t="s">
        <v>469</v>
      </c>
      <c r="G205" s="422" t="s">
        <v>652</v>
      </c>
      <c r="H205" s="430">
        <f>'3-Отчет за паричния поток'!C37</f>
        <v>821</v>
      </c>
    </row>
    <row r="206" spans="1:8" ht="12.75">
      <c r="A206" s="422" t="str">
        <f t="shared" si="18"/>
        <v>СПЕЦИАЛИЗИРАНИ БИЗНЕС СИСТЕМИ АД</v>
      </c>
      <c r="B206" s="422" t="str">
        <f t="shared" si="19"/>
        <v>121814067</v>
      </c>
      <c r="C206" s="429">
        <f t="shared" si="20"/>
        <v>45199</v>
      </c>
      <c r="D206" s="422" t="s">
        <v>472</v>
      </c>
      <c r="E206" s="422">
        <v>1</v>
      </c>
      <c r="F206" s="422" t="s">
        <v>471</v>
      </c>
      <c r="G206" s="422" t="s">
        <v>652</v>
      </c>
      <c r="H206" s="430">
        <f>'3-Отчет за паричния поток'!C38</f>
        <v>-489</v>
      </c>
    </row>
    <row r="207" spans="1:8" ht="12.75">
      <c r="A207" s="422" t="str">
        <f t="shared" si="18"/>
        <v>СПЕЦИАЛИЗИРАНИ БИЗНЕС СИСТЕМИ АД</v>
      </c>
      <c r="B207" s="422" t="str">
        <f t="shared" si="19"/>
        <v>121814067</v>
      </c>
      <c r="C207" s="429">
        <f t="shared" si="20"/>
        <v>45199</v>
      </c>
      <c r="D207" s="422" t="s">
        <v>474</v>
      </c>
      <c r="E207" s="422">
        <v>1</v>
      </c>
      <c r="F207" s="422" t="s">
        <v>473</v>
      </c>
      <c r="G207" s="422" t="s">
        <v>652</v>
      </c>
      <c r="H207" s="430">
        <f>'3-Отчет за паричния поток'!C39</f>
        <v>0</v>
      </c>
    </row>
    <row r="208" spans="1:8" ht="12.75">
      <c r="A208" s="422" t="str">
        <f t="shared" si="18"/>
        <v>СПЕЦИАЛИЗИРАНИ БИЗНЕС СИСТЕМИ АД</v>
      </c>
      <c r="B208" s="422" t="str">
        <f t="shared" si="19"/>
        <v>121814067</v>
      </c>
      <c r="C208" s="429">
        <f t="shared" si="20"/>
        <v>45199</v>
      </c>
      <c r="D208" s="422" t="s">
        <v>476</v>
      </c>
      <c r="E208" s="422">
        <v>1</v>
      </c>
      <c r="F208" s="422" t="s">
        <v>475</v>
      </c>
      <c r="G208" s="422" t="s">
        <v>652</v>
      </c>
      <c r="H208" s="430">
        <f>'3-Отчет за паричния поток'!C40</f>
        <v>0</v>
      </c>
    </row>
    <row r="209" spans="1:8" ht="12.75">
      <c r="A209" s="422" t="str">
        <f t="shared" si="18"/>
        <v>СПЕЦИАЛИЗИРАНИ БИЗНЕС СИСТЕМИ АД</v>
      </c>
      <c r="B209" s="422" t="str">
        <f t="shared" si="19"/>
        <v>121814067</v>
      </c>
      <c r="C209" s="429">
        <f t="shared" si="20"/>
        <v>45199</v>
      </c>
      <c r="D209" s="422" t="s">
        <v>478</v>
      </c>
      <c r="E209" s="422">
        <v>1</v>
      </c>
      <c r="F209" s="422" t="s">
        <v>477</v>
      </c>
      <c r="G209" s="422" t="s">
        <v>652</v>
      </c>
      <c r="H209" s="430">
        <f>'3-Отчет за паричния поток'!C41</f>
        <v>0</v>
      </c>
    </row>
    <row r="210" spans="1:8" ht="12.75">
      <c r="A210" s="422" t="str">
        <f t="shared" si="18"/>
        <v>СПЕЦИАЛИЗИРАНИ БИЗНЕС СИСТЕМИ АД</v>
      </c>
      <c r="B210" s="422" t="str">
        <f t="shared" si="19"/>
        <v>121814067</v>
      </c>
      <c r="C210" s="429">
        <f t="shared" si="20"/>
        <v>45199</v>
      </c>
      <c r="D210" s="422" t="s">
        <v>480</v>
      </c>
      <c r="E210" s="422">
        <v>1</v>
      </c>
      <c r="F210" s="422" t="s">
        <v>479</v>
      </c>
      <c r="G210" s="422" t="s">
        <v>652</v>
      </c>
      <c r="H210" s="430">
        <f>'3-Отчет за паричния поток'!C42</f>
        <v>7</v>
      </c>
    </row>
    <row r="211" spans="1:8" ht="12.75">
      <c r="A211" s="422" t="str">
        <f t="shared" si="18"/>
        <v>СПЕЦИАЛИЗИРАНИ БИЗНЕС СИСТЕМИ АД</v>
      </c>
      <c r="B211" s="422" t="str">
        <f t="shared" si="19"/>
        <v>121814067</v>
      </c>
      <c r="C211" s="429">
        <f t="shared" si="20"/>
        <v>45199</v>
      </c>
      <c r="D211" s="422" t="s">
        <v>482</v>
      </c>
      <c r="E211" s="422">
        <v>1</v>
      </c>
      <c r="F211" s="422" t="s">
        <v>481</v>
      </c>
      <c r="G211" s="422" t="s">
        <v>652</v>
      </c>
      <c r="H211" s="430">
        <f>'3-Отчет за паричния поток'!C43</f>
        <v>339</v>
      </c>
    </row>
    <row r="212" spans="1:8" ht="12.75">
      <c r="A212" s="422" t="str">
        <f t="shared" si="18"/>
        <v>СПЕЦИАЛИЗИРАНИ БИЗНЕС СИСТЕМИ АД</v>
      </c>
      <c r="B212" s="422" t="str">
        <f t="shared" si="19"/>
        <v>121814067</v>
      </c>
      <c r="C212" s="429">
        <f t="shared" si="20"/>
        <v>45199</v>
      </c>
      <c r="D212" s="422" t="s">
        <v>484</v>
      </c>
      <c r="E212" s="422">
        <v>1</v>
      </c>
      <c r="F212" s="422" t="s">
        <v>483</v>
      </c>
      <c r="H212" s="430">
        <f>'3-Отчет за паричния поток'!C44</f>
        <v>24</v>
      </c>
    </row>
    <row r="213" spans="1:8" ht="12.75">
      <c r="A213" s="422" t="str">
        <f t="shared" si="18"/>
        <v>СПЕЦИАЛИЗИРАНИ БИЗНЕС СИСТЕМИ АД</v>
      </c>
      <c r="B213" s="422" t="str">
        <f t="shared" si="19"/>
        <v>121814067</v>
      </c>
      <c r="C213" s="429">
        <f t="shared" si="20"/>
        <v>45199</v>
      </c>
      <c r="D213" s="422" t="s">
        <v>486</v>
      </c>
      <c r="E213" s="422">
        <v>1</v>
      </c>
      <c r="F213" s="422" t="s">
        <v>485</v>
      </c>
      <c r="H213" s="430">
        <f>'3-Отчет за паричния поток'!C45</f>
        <v>254</v>
      </c>
    </row>
    <row r="214" spans="1:8" ht="12.75">
      <c r="A214" s="422" t="str">
        <f t="shared" si="18"/>
        <v>СПЕЦИАЛИЗИРАНИ БИЗНЕС СИСТЕМИ АД</v>
      </c>
      <c r="B214" s="422" t="str">
        <f t="shared" si="19"/>
        <v>121814067</v>
      </c>
      <c r="C214" s="429">
        <f t="shared" si="20"/>
        <v>45199</v>
      </c>
      <c r="D214" s="422" t="s">
        <v>488</v>
      </c>
      <c r="E214" s="422">
        <v>1</v>
      </c>
      <c r="F214" s="422" t="s">
        <v>487</v>
      </c>
      <c r="H214" s="430">
        <f>'3-Отчет за паричния поток'!C46</f>
        <v>278</v>
      </c>
    </row>
    <row r="215" spans="1:8" ht="12.75">
      <c r="A215" s="422" t="str">
        <f t="shared" si="18"/>
        <v>СПЕЦИАЛИЗИРАНИ БИЗНЕС СИСТЕМИ АД</v>
      </c>
      <c r="B215" s="422" t="str">
        <f t="shared" si="19"/>
        <v>121814067</v>
      </c>
      <c r="C215" s="429">
        <f t="shared" si="20"/>
        <v>45199</v>
      </c>
      <c r="D215" s="422" t="s">
        <v>490</v>
      </c>
      <c r="E215" s="422">
        <v>1</v>
      </c>
      <c r="F215" s="422" t="s">
        <v>489</v>
      </c>
      <c r="H215" s="430">
        <f>'3-Отчет за паричния поток'!C47</f>
        <v>278</v>
      </c>
    </row>
    <row r="216" spans="1:8" ht="12.75">
      <c r="A216" s="422" t="str">
        <f t="shared" si="18"/>
        <v>СПЕЦИАЛИЗИРАНИ БИЗНЕС СИСТЕМИ АД</v>
      </c>
      <c r="B216" s="422" t="str">
        <f t="shared" si="19"/>
        <v>121814067</v>
      </c>
      <c r="C216" s="429">
        <f t="shared" si="20"/>
        <v>45199</v>
      </c>
      <c r="D216" s="422" t="s">
        <v>492</v>
      </c>
      <c r="E216" s="422">
        <v>1</v>
      </c>
      <c r="F216" s="422" t="s">
        <v>491</v>
      </c>
      <c r="H216" s="430">
        <f>'3-Отчет за паричния поток'!C48</f>
        <v>0</v>
      </c>
    </row>
    <row r="217" spans="3:6" s="426" customFormat="1" ht="12.75">
      <c r="C217" s="427"/>
      <c r="F217" s="428" t="s">
        <v>653</v>
      </c>
    </row>
    <row r="218" spans="1:8" ht="12.75">
      <c r="A218" s="422" t="str">
        <f aca="true" t="shared" si="21" ref="A218:A281">pdeName</f>
        <v>СПЕЦИАЛИЗИРАНИ БИЗНЕС СИСТЕМИ АД</v>
      </c>
      <c r="B218" s="422" t="str">
        <f aca="true" t="shared" si="22" ref="B218:B281">pdeBulstat</f>
        <v>121814067</v>
      </c>
      <c r="C218" s="429">
        <f aca="true" t="shared" si="23" ref="C218:C281">endDate</f>
        <v>45199</v>
      </c>
      <c r="D218" s="422" t="s">
        <v>516</v>
      </c>
      <c r="E218" s="422">
        <v>1</v>
      </c>
      <c r="F218" s="432" t="s">
        <v>515</v>
      </c>
      <c r="H218" s="430">
        <f>'4-Отчет за собствения капитал'!C13</f>
        <v>5000</v>
      </c>
    </row>
    <row r="219" spans="1:8" ht="12.75">
      <c r="A219" s="422" t="str">
        <f t="shared" si="21"/>
        <v>СПЕЦИАЛИЗИРАНИ БИЗНЕС СИСТЕМИ АД</v>
      </c>
      <c r="B219" s="422" t="str">
        <f t="shared" si="22"/>
        <v>121814067</v>
      </c>
      <c r="C219" s="429">
        <f t="shared" si="23"/>
        <v>45199</v>
      </c>
      <c r="D219" s="422" t="s">
        <v>518</v>
      </c>
      <c r="E219" s="422">
        <v>1</v>
      </c>
      <c r="F219" s="432" t="s">
        <v>517</v>
      </c>
      <c r="H219" s="430">
        <f>'4-Отчет за собствения капитал'!C14</f>
        <v>0</v>
      </c>
    </row>
    <row r="220" spans="1:8" ht="12.75">
      <c r="A220" s="422" t="str">
        <f t="shared" si="21"/>
        <v>СПЕЦИАЛИЗИРАНИ БИЗНЕС СИСТЕМИ АД</v>
      </c>
      <c r="B220" s="422" t="str">
        <f t="shared" si="22"/>
        <v>121814067</v>
      </c>
      <c r="C220" s="429">
        <f t="shared" si="23"/>
        <v>45199</v>
      </c>
      <c r="D220" s="422" t="s">
        <v>520</v>
      </c>
      <c r="E220" s="422">
        <v>1</v>
      </c>
      <c r="F220" s="432" t="s">
        <v>519</v>
      </c>
      <c r="H220" s="430">
        <f>'4-Отчет за собствения капитал'!C15</f>
        <v>0</v>
      </c>
    </row>
    <row r="221" spans="1:8" ht="12.75">
      <c r="A221" s="422" t="str">
        <f t="shared" si="21"/>
        <v>СПЕЦИАЛИЗИРАНИ БИЗНЕС СИСТЕМИ АД</v>
      </c>
      <c r="B221" s="422" t="str">
        <f t="shared" si="22"/>
        <v>121814067</v>
      </c>
      <c r="C221" s="429">
        <f t="shared" si="23"/>
        <v>45199</v>
      </c>
      <c r="D221" s="422" t="s">
        <v>522</v>
      </c>
      <c r="E221" s="422">
        <v>1</v>
      </c>
      <c r="F221" s="432" t="s">
        <v>521</v>
      </c>
      <c r="H221" s="430">
        <f>'4-Отчет за собствения капитал'!C16</f>
        <v>0</v>
      </c>
    </row>
    <row r="222" spans="1:8" ht="12.75">
      <c r="A222" s="422" t="str">
        <f t="shared" si="21"/>
        <v>СПЕЦИАЛИЗИРАНИ БИЗНЕС СИСТЕМИ АД</v>
      </c>
      <c r="B222" s="422" t="str">
        <f t="shared" si="22"/>
        <v>121814067</v>
      </c>
      <c r="C222" s="429">
        <f t="shared" si="23"/>
        <v>45199</v>
      </c>
      <c r="D222" s="422" t="s">
        <v>524</v>
      </c>
      <c r="E222" s="422">
        <v>1</v>
      </c>
      <c r="F222" s="432" t="s">
        <v>523</v>
      </c>
      <c r="H222" s="430">
        <f>'4-Отчет за собствения капитал'!C17</f>
        <v>5000</v>
      </c>
    </row>
    <row r="223" spans="1:8" ht="12.75">
      <c r="A223" s="422" t="str">
        <f t="shared" si="21"/>
        <v>СПЕЦИАЛИЗИРАНИ БИЗНЕС СИСТЕМИ АД</v>
      </c>
      <c r="B223" s="422" t="str">
        <f t="shared" si="22"/>
        <v>121814067</v>
      </c>
      <c r="C223" s="429">
        <f t="shared" si="23"/>
        <v>45199</v>
      </c>
      <c r="D223" s="422" t="s">
        <v>526</v>
      </c>
      <c r="E223" s="422">
        <v>1</v>
      </c>
      <c r="F223" s="432" t="s">
        <v>525</v>
      </c>
      <c r="H223" s="430">
        <f>'4-Отчет за собствения капитал'!C18</f>
        <v>0</v>
      </c>
    </row>
    <row r="224" spans="1:8" ht="12.75">
      <c r="A224" s="422" t="str">
        <f t="shared" si="21"/>
        <v>СПЕЦИАЛИЗИРАНИ БИЗНЕС СИСТЕМИ АД</v>
      </c>
      <c r="B224" s="422" t="str">
        <f t="shared" si="22"/>
        <v>121814067</v>
      </c>
      <c r="C224" s="429">
        <f t="shared" si="23"/>
        <v>45199</v>
      </c>
      <c r="D224" s="422" t="s">
        <v>528</v>
      </c>
      <c r="E224" s="422">
        <v>1</v>
      </c>
      <c r="F224" s="432" t="s">
        <v>527</v>
      </c>
      <c r="H224" s="430">
        <f>'4-Отчет за собствения капитал'!C19</f>
        <v>0</v>
      </c>
    </row>
    <row r="225" spans="1:8" ht="12.75">
      <c r="A225" s="422" t="str">
        <f t="shared" si="21"/>
        <v>СПЕЦИАЛИЗИРАНИ БИЗНЕС СИСТЕМИ АД</v>
      </c>
      <c r="B225" s="422" t="str">
        <f t="shared" si="22"/>
        <v>121814067</v>
      </c>
      <c r="C225" s="429">
        <f t="shared" si="23"/>
        <v>45199</v>
      </c>
      <c r="D225" s="422" t="s">
        <v>530</v>
      </c>
      <c r="E225" s="422">
        <v>1</v>
      </c>
      <c r="F225" s="432" t="s">
        <v>529</v>
      </c>
      <c r="H225" s="430">
        <f>'4-Отчет за собствения капитал'!C20</f>
        <v>0</v>
      </c>
    </row>
    <row r="226" spans="1:8" ht="12.75">
      <c r="A226" s="422" t="str">
        <f t="shared" si="21"/>
        <v>СПЕЦИАЛИЗИРАНИ БИЗНЕС СИСТЕМИ АД</v>
      </c>
      <c r="B226" s="422" t="str">
        <f t="shared" si="22"/>
        <v>121814067</v>
      </c>
      <c r="C226" s="429">
        <f t="shared" si="23"/>
        <v>45199</v>
      </c>
      <c r="D226" s="422" t="s">
        <v>532</v>
      </c>
      <c r="E226" s="422">
        <v>1</v>
      </c>
      <c r="F226" s="432" t="s">
        <v>531</v>
      </c>
      <c r="H226" s="430">
        <f>'4-Отчет за собствения капитал'!C21</f>
        <v>0</v>
      </c>
    </row>
    <row r="227" spans="1:8" ht="12.75">
      <c r="A227" s="422" t="str">
        <f t="shared" si="21"/>
        <v>СПЕЦИАЛИЗИРАНИ БИЗНЕС СИСТЕМИ АД</v>
      </c>
      <c r="B227" s="422" t="str">
        <f t="shared" si="22"/>
        <v>121814067</v>
      </c>
      <c r="C227" s="429">
        <f t="shared" si="23"/>
        <v>45199</v>
      </c>
      <c r="D227" s="422" t="s">
        <v>534</v>
      </c>
      <c r="E227" s="422">
        <v>1</v>
      </c>
      <c r="F227" s="432" t="s">
        <v>533</v>
      </c>
      <c r="H227" s="430">
        <f>'4-Отчет за собствения капитал'!C22</f>
        <v>0</v>
      </c>
    </row>
    <row r="228" spans="1:8" ht="12.75">
      <c r="A228" s="422" t="str">
        <f t="shared" si="21"/>
        <v>СПЕЦИАЛИЗИРАНИ БИЗНЕС СИСТЕМИ АД</v>
      </c>
      <c r="B228" s="422" t="str">
        <f t="shared" si="22"/>
        <v>121814067</v>
      </c>
      <c r="C228" s="429">
        <f t="shared" si="23"/>
        <v>45199</v>
      </c>
      <c r="D228" s="422" t="s">
        <v>536</v>
      </c>
      <c r="E228" s="422">
        <v>1</v>
      </c>
      <c r="F228" s="432" t="s">
        <v>535</v>
      </c>
      <c r="H228" s="430">
        <f>'4-Отчет за собствения капитал'!C23</f>
        <v>0</v>
      </c>
    </row>
    <row r="229" spans="1:8" ht="12.75">
      <c r="A229" s="422" t="str">
        <f t="shared" si="21"/>
        <v>СПЕЦИАЛИЗИРАНИ БИЗНЕС СИСТЕМИ АД</v>
      </c>
      <c r="B229" s="422" t="str">
        <f t="shared" si="22"/>
        <v>121814067</v>
      </c>
      <c r="C229" s="429">
        <f t="shared" si="23"/>
        <v>45199</v>
      </c>
      <c r="D229" s="422" t="s">
        <v>538</v>
      </c>
      <c r="E229" s="422">
        <v>1</v>
      </c>
      <c r="F229" s="432" t="s">
        <v>537</v>
      </c>
      <c r="H229" s="430">
        <f>'4-Отчет за собствения капитал'!C24</f>
        <v>0</v>
      </c>
    </row>
    <row r="230" spans="1:8" ht="12.75">
      <c r="A230" s="422" t="str">
        <f t="shared" si="21"/>
        <v>СПЕЦИАЛИЗИРАНИ БИЗНЕС СИСТЕМИ АД</v>
      </c>
      <c r="B230" s="422" t="str">
        <f t="shared" si="22"/>
        <v>121814067</v>
      </c>
      <c r="C230" s="429">
        <f t="shared" si="23"/>
        <v>45199</v>
      </c>
      <c r="D230" s="422" t="s">
        <v>540</v>
      </c>
      <c r="E230" s="422">
        <v>1</v>
      </c>
      <c r="F230" s="432" t="s">
        <v>539</v>
      </c>
      <c r="H230" s="430">
        <f>'4-Отчет за собствения капитал'!C25</f>
        <v>0</v>
      </c>
    </row>
    <row r="231" spans="1:8" ht="12.75">
      <c r="A231" s="422" t="str">
        <f t="shared" si="21"/>
        <v>СПЕЦИАЛИЗИРАНИ БИЗНЕС СИСТЕМИ АД</v>
      </c>
      <c r="B231" s="422" t="str">
        <f t="shared" si="22"/>
        <v>121814067</v>
      </c>
      <c r="C231" s="429">
        <f t="shared" si="23"/>
        <v>45199</v>
      </c>
      <c r="D231" s="422" t="s">
        <v>542</v>
      </c>
      <c r="E231" s="422">
        <v>1</v>
      </c>
      <c r="F231" s="432" t="s">
        <v>541</v>
      </c>
      <c r="H231" s="430">
        <f>'4-Отчет за собствения капитал'!C26</f>
        <v>0</v>
      </c>
    </row>
    <row r="232" spans="1:8" ht="12.75">
      <c r="A232" s="422" t="str">
        <f t="shared" si="21"/>
        <v>СПЕЦИАЛИЗИРАНИ БИЗНЕС СИСТЕМИ АД</v>
      </c>
      <c r="B232" s="422" t="str">
        <f t="shared" si="22"/>
        <v>121814067</v>
      </c>
      <c r="C232" s="429">
        <f t="shared" si="23"/>
        <v>45199</v>
      </c>
      <c r="D232" s="422" t="s">
        <v>543</v>
      </c>
      <c r="E232" s="422">
        <v>1</v>
      </c>
      <c r="F232" s="432" t="s">
        <v>537</v>
      </c>
      <c r="H232" s="430">
        <f>'4-Отчет за собствения капитал'!C27</f>
        <v>0</v>
      </c>
    </row>
    <row r="233" spans="1:8" ht="12.75">
      <c r="A233" s="422" t="str">
        <f t="shared" si="21"/>
        <v>СПЕЦИАЛИЗИРАНИ БИЗНЕС СИСТЕМИ АД</v>
      </c>
      <c r="B233" s="422" t="str">
        <f t="shared" si="22"/>
        <v>121814067</v>
      </c>
      <c r="C233" s="429">
        <f t="shared" si="23"/>
        <v>45199</v>
      </c>
      <c r="D233" s="422" t="s">
        <v>544</v>
      </c>
      <c r="E233" s="422">
        <v>1</v>
      </c>
      <c r="F233" s="432" t="s">
        <v>539</v>
      </c>
      <c r="H233" s="430">
        <f>'4-Отчет за собствения капитал'!C28</f>
        <v>0</v>
      </c>
    </row>
    <row r="234" spans="1:8" ht="12.75">
      <c r="A234" s="422" t="str">
        <f t="shared" si="21"/>
        <v>СПЕЦИАЛИЗИРАНИ БИЗНЕС СИСТЕМИ АД</v>
      </c>
      <c r="B234" s="422" t="str">
        <f t="shared" si="22"/>
        <v>121814067</v>
      </c>
      <c r="C234" s="429">
        <f t="shared" si="23"/>
        <v>45199</v>
      </c>
      <c r="D234" s="422" t="s">
        <v>546</v>
      </c>
      <c r="E234" s="422">
        <v>1</v>
      </c>
      <c r="F234" s="432" t="s">
        <v>545</v>
      </c>
      <c r="H234" s="430">
        <f>'4-Отчет за собствения капитал'!C29</f>
        <v>0</v>
      </c>
    </row>
    <row r="235" spans="1:8" ht="12.75">
      <c r="A235" s="422" t="str">
        <f t="shared" si="21"/>
        <v>СПЕЦИАЛИЗИРАНИ БИЗНЕС СИСТЕМИ АД</v>
      </c>
      <c r="B235" s="422" t="str">
        <f t="shared" si="22"/>
        <v>121814067</v>
      </c>
      <c r="C235" s="429">
        <f t="shared" si="23"/>
        <v>45199</v>
      </c>
      <c r="D235" s="422" t="s">
        <v>548</v>
      </c>
      <c r="E235" s="422">
        <v>1</v>
      </c>
      <c r="F235" s="432" t="s">
        <v>547</v>
      </c>
      <c r="H235" s="430">
        <f>'4-Отчет за собствения капитал'!C30</f>
        <v>0</v>
      </c>
    </row>
    <row r="236" spans="1:8" ht="12.75">
      <c r="A236" s="422" t="str">
        <f t="shared" si="21"/>
        <v>СПЕЦИАЛИЗИРАНИ БИЗНЕС СИСТЕМИ АД</v>
      </c>
      <c r="B236" s="422" t="str">
        <f t="shared" si="22"/>
        <v>121814067</v>
      </c>
      <c r="C236" s="429">
        <f t="shared" si="23"/>
        <v>45199</v>
      </c>
      <c r="D236" s="422" t="s">
        <v>550</v>
      </c>
      <c r="E236" s="422">
        <v>1</v>
      </c>
      <c r="F236" s="432" t="s">
        <v>549</v>
      </c>
      <c r="H236" s="430">
        <f>'4-Отчет за собствения капитал'!C31</f>
        <v>5000</v>
      </c>
    </row>
    <row r="237" spans="1:8" ht="12.75">
      <c r="A237" s="422" t="str">
        <f t="shared" si="21"/>
        <v>СПЕЦИАЛИЗИРАНИ БИЗНЕС СИСТЕМИ АД</v>
      </c>
      <c r="B237" s="422" t="str">
        <f t="shared" si="22"/>
        <v>121814067</v>
      </c>
      <c r="C237" s="429">
        <f t="shared" si="23"/>
        <v>45199</v>
      </c>
      <c r="D237" s="422" t="s">
        <v>552</v>
      </c>
      <c r="E237" s="422">
        <v>1</v>
      </c>
      <c r="F237" s="432" t="s">
        <v>551</v>
      </c>
      <c r="H237" s="430">
        <f>'4-Отчет за собствения капитал'!C32</f>
        <v>0</v>
      </c>
    </row>
    <row r="238" spans="1:8" ht="12.75">
      <c r="A238" s="422" t="str">
        <f t="shared" si="21"/>
        <v>СПЕЦИАЛИЗИРАНИ БИЗНЕС СИСТЕМИ АД</v>
      </c>
      <c r="B238" s="422" t="str">
        <f t="shared" si="22"/>
        <v>121814067</v>
      </c>
      <c r="C238" s="429">
        <f t="shared" si="23"/>
        <v>45199</v>
      </c>
      <c r="D238" s="422" t="s">
        <v>554</v>
      </c>
      <c r="E238" s="422">
        <v>1</v>
      </c>
      <c r="F238" s="432" t="s">
        <v>553</v>
      </c>
      <c r="H238" s="430">
        <f>'4-Отчет за собствения капитал'!C33</f>
        <v>0</v>
      </c>
    </row>
    <row r="239" spans="1:8" ht="12.75">
      <c r="A239" s="422" t="str">
        <f t="shared" si="21"/>
        <v>СПЕЦИАЛИЗИРАНИ БИЗНЕС СИСТЕМИ АД</v>
      </c>
      <c r="B239" s="422" t="str">
        <f t="shared" si="22"/>
        <v>121814067</v>
      </c>
      <c r="C239" s="429">
        <f t="shared" si="23"/>
        <v>45199</v>
      </c>
      <c r="D239" s="422" t="s">
        <v>556</v>
      </c>
      <c r="E239" s="422">
        <v>1</v>
      </c>
      <c r="F239" s="433" t="s">
        <v>555</v>
      </c>
      <c r="H239" s="430">
        <f>'4-Отчет за собствения капитал'!C34</f>
        <v>5000</v>
      </c>
    </row>
    <row r="240" spans="1:8" ht="12.75">
      <c r="A240" s="422" t="str">
        <f t="shared" si="21"/>
        <v>СПЕЦИАЛИЗИРАНИ БИЗНЕС СИСТЕМИ АД</v>
      </c>
      <c r="B240" s="422" t="str">
        <f t="shared" si="22"/>
        <v>121814067</v>
      </c>
      <c r="C240" s="429">
        <f t="shared" si="23"/>
        <v>45199</v>
      </c>
      <c r="D240" s="422" t="s">
        <v>516</v>
      </c>
      <c r="E240" s="422">
        <v>2</v>
      </c>
      <c r="F240" s="432" t="s">
        <v>515</v>
      </c>
      <c r="H240" s="430">
        <f>'4-Отчет за собствения капитал'!D13</f>
        <v>577</v>
      </c>
    </row>
    <row r="241" spans="1:8" ht="12.75">
      <c r="A241" s="422" t="str">
        <f t="shared" si="21"/>
        <v>СПЕЦИАЛИЗИРАНИ БИЗНЕС СИСТЕМИ АД</v>
      </c>
      <c r="B241" s="422" t="str">
        <f t="shared" si="22"/>
        <v>121814067</v>
      </c>
      <c r="C241" s="429">
        <f t="shared" si="23"/>
        <v>45199</v>
      </c>
      <c r="D241" s="422" t="s">
        <v>518</v>
      </c>
      <c r="E241" s="422">
        <v>2</v>
      </c>
      <c r="F241" s="432" t="s">
        <v>517</v>
      </c>
      <c r="H241" s="430">
        <f>'4-Отчет за собствения капитал'!D14</f>
        <v>0</v>
      </c>
    </row>
    <row r="242" spans="1:8" ht="12.75">
      <c r="A242" s="422" t="str">
        <f t="shared" si="21"/>
        <v>СПЕЦИАЛИЗИРАНИ БИЗНЕС СИСТЕМИ АД</v>
      </c>
      <c r="B242" s="422" t="str">
        <f t="shared" si="22"/>
        <v>121814067</v>
      </c>
      <c r="C242" s="429">
        <f t="shared" si="23"/>
        <v>45199</v>
      </c>
      <c r="D242" s="422" t="s">
        <v>520</v>
      </c>
      <c r="E242" s="422">
        <v>2</v>
      </c>
      <c r="F242" s="432" t="s">
        <v>519</v>
      </c>
      <c r="H242" s="430">
        <f>'4-Отчет за собствения капитал'!D15</f>
        <v>0</v>
      </c>
    </row>
    <row r="243" spans="1:8" ht="12.75">
      <c r="A243" s="422" t="str">
        <f t="shared" si="21"/>
        <v>СПЕЦИАЛИЗИРАНИ БИЗНЕС СИСТЕМИ АД</v>
      </c>
      <c r="B243" s="422" t="str">
        <f t="shared" si="22"/>
        <v>121814067</v>
      </c>
      <c r="C243" s="429">
        <f t="shared" si="23"/>
        <v>45199</v>
      </c>
      <c r="D243" s="422" t="s">
        <v>522</v>
      </c>
      <c r="E243" s="422">
        <v>2</v>
      </c>
      <c r="F243" s="432" t="s">
        <v>521</v>
      </c>
      <c r="H243" s="430">
        <f>'4-Отчет за собствения капитал'!D16</f>
        <v>0</v>
      </c>
    </row>
    <row r="244" spans="1:8" ht="12.75">
      <c r="A244" s="422" t="str">
        <f t="shared" si="21"/>
        <v>СПЕЦИАЛИЗИРАНИ БИЗНЕС СИСТЕМИ АД</v>
      </c>
      <c r="B244" s="422" t="str">
        <f t="shared" si="22"/>
        <v>121814067</v>
      </c>
      <c r="C244" s="429">
        <f t="shared" si="23"/>
        <v>45199</v>
      </c>
      <c r="D244" s="422" t="s">
        <v>524</v>
      </c>
      <c r="E244" s="422">
        <v>2</v>
      </c>
      <c r="F244" s="432" t="s">
        <v>523</v>
      </c>
      <c r="H244" s="430">
        <f>'4-Отчет за собствения капитал'!D17</f>
        <v>577</v>
      </c>
    </row>
    <row r="245" spans="1:8" ht="12.75">
      <c r="A245" s="422" t="str">
        <f t="shared" si="21"/>
        <v>СПЕЦИАЛИЗИРАНИ БИЗНЕС СИСТЕМИ АД</v>
      </c>
      <c r="B245" s="422" t="str">
        <f t="shared" si="22"/>
        <v>121814067</v>
      </c>
      <c r="C245" s="429">
        <f t="shared" si="23"/>
        <v>45199</v>
      </c>
      <c r="D245" s="422" t="s">
        <v>526</v>
      </c>
      <c r="E245" s="422">
        <v>2</v>
      </c>
      <c r="F245" s="432" t="s">
        <v>525</v>
      </c>
      <c r="H245" s="430">
        <f>'4-Отчет за собствения капитал'!D18</f>
        <v>0</v>
      </c>
    </row>
    <row r="246" spans="1:8" ht="12.75">
      <c r="A246" s="422" t="str">
        <f t="shared" si="21"/>
        <v>СПЕЦИАЛИЗИРАНИ БИЗНЕС СИСТЕМИ АД</v>
      </c>
      <c r="B246" s="422" t="str">
        <f t="shared" si="22"/>
        <v>121814067</v>
      </c>
      <c r="C246" s="429">
        <f t="shared" si="23"/>
        <v>45199</v>
      </c>
      <c r="D246" s="422" t="s">
        <v>528</v>
      </c>
      <c r="E246" s="422">
        <v>2</v>
      </c>
      <c r="F246" s="432" t="s">
        <v>527</v>
      </c>
      <c r="H246" s="430">
        <f>'4-Отчет за собствения капитал'!D19</f>
        <v>0</v>
      </c>
    </row>
    <row r="247" spans="1:8" ht="12.75">
      <c r="A247" s="422" t="str">
        <f t="shared" si="21"/>
        <v>СПЕЦИАЛИЗИРАНИ БИЗНЕС СИСТЕМИ АД</v>
      </c>
      <c r="B247" s="422" t="str">
        <f t="shared" si="22"/>
        <v>121814067</v>
      </c>
      <c r="C247" s="429">
        <f t="shared" si="23"/>
        <v>45199</v>
      </c>
      <c r="D247" s="422" t="s">
        <v>530</v>
      </c>
      <c r="E247" s="422">
        <v>2</v>
      </c>
      <c r="F247" s="432" t="s">
        <v>529</v>
      </c>
      <c r="H247" s="430">
        <f>'4-Отчет за собствения капитал'!D20</f>
        <v>0</v>
      </c>
    </row>
    <row r="248" spans="1:8" ht="12.75">
      <c r="A248" s="422" t="str">
        <f t="shared" si="21"/>
        <v>СПЕЦИАЛИЗИРАНИ БИЗНЕС СИСТЕМИ АД</v>
      </c>
      <c r="B248" s="422" t="str">
        <f t="shared" si="22"/>
        <v>121814067</v>
      </c>
      <c r="C248" s="429">
        <f t="shared" si="23"/>
        <v>45199</v>
      </c>
      <c r="D248" s="422" t="s">
        <v>532</v>
      </c>
      <c r="E248" s="422">
        <v>2</v>
      </c>
      <c r="F248" s="432" t="s">
        <v>531</v>
      </c>
      <c r="H248" s="430">
        <f>'4-Отчет за собствения капитал'!D21</f>
        <v>0</v>
      </c>
    </row>
    <row r="249" spans="1:8" ht="12.75">
      <c r="A249" s="422" t="str">
        <f t="shared" si="21"/>
        <v>СПЕЦИАЛИЗИРАНИ БИЗНЕС СИСТЕМИ АД</v>
      </c>
      <c r="B249" s="422" t="str">
        <f t="shared" si="22"/>
        <v>121814067</v>
      </c>
      <c r="C249" s="429">
        <f t="shared" si="23"/>
        <v>45199</v>
      </c>
      <c r="D249" s="422" t="s">
        <v>534</v>
      </c>
      <c r="E249" s="422">
        <v>2</v>
      </c>
      <c r="F249" s="432" t="s">
        <v>533</v>
      </c>
      <c r="H249" s="430">
        <f>'4-Отчет за собствения капитал'!D22</f>
        <v>0</v>
      </c>
    </row>
    <row r="250" spans="1:8" ht="12.75">
      <c r="A250" s="422" t="str">
        <f t="shared" si="21"/>
        <v>СПЕЦИАЛИЗИРАНИ БИЗНЕС СИСТЕМИ АД</v>
      </c>
      <c r="B250" s="422" t="str">
        <f t="shared" si="22"/>
        <v>121814067</v>
      </c>
      <c r="C250" s="429">
        <f t="shared" si="23"/>
        <v>45199</v>
      </c>
      <c r="D250" s="422" t="s">
        <v>536</v>
      </c>
      <c r="E250" s="422">
        <v>2</v>
      </c>
      <c r="F250" s="432" t="s">
        <v>535</v>
      </c>
      <c r="H250" s="430">
        <f>'4-Отчет за собствения капитал'!D23</f>
        <v>0</v>
      </c>
    </row>
    <row r="251" spans="1:8" ht="12.75">
      <c r="A251" s="422" t="str">
        <f t="shared" si="21"/>
        <v>СПЕЦИАЛИЗИРАНИ БИЗНЕС СИСТЕМИ АД</v>
      </c>
      <c r="B251" s="422" t="str">
        <f t="shared" si="22"/>
        <v>121814067</v>
      </c>
      <c r="C251" s="429">
        <f t="shared" si="23"/>
        <v>45199</v>
      </c>
      <c r="D251" s="422" t="s">
        <v>538</v>
      </c>
      <c r="E251" s="422">
        <v>2</v>
      </c>
      <c r="F251" s="432" t="s">
        <v>537</v>
      </c>
      <c r="H251" s="430">
        <f>'4-Отчет за собствения капитал'!D24</f>
        <v>0</v>
      </c>
    </row>
    <row r="252" spans="1:8" ht="12.75">
      <c r="A252" s="422" t="str">
        <f t="shared" si="21"/>
        <v>СПЕЦИАЛИЗИРАНИ БИЗНЕС СИСТЕМИ АД</v>
      </c>
      <c r="B252" s="422" t="str">
        <f t="shared" si="22"/>
        <v>121814067</v>
      </c>
      <c r="C252" s="429">
        <f t="shared" si="23"/>
        <v>45199</v>
      </c>
      <c r="D252" s="422" t="s">
        <v>540</v>
      </c>
      <c r="E252" s="422">
        <v>2</v>
      </c>
      <c r="F252" s="432" t="s">
        <v>539</v>
      </c>
      <c r="H252" s="430">
        <f>'4-Отчет за собствения капитал'!D25</f>
        <v>0</v>
      </c>
    </row>
    <row r="253" spans="1:8" ht="12.75">
      <c r="A253" s="422" t="str">
        <f t="shared" si="21"/>
        <v>СПЕЦИАЛИЗИРАНИ БИЗНЕС СИСТЕМИ АД</v>
      </c>
      <c r="B253" s="422" t="str">
        <f t="shared" si="22"/>
        <v>121814067</v>
      </c>
      <c r="C253" s="429">
        <f t="shared" si="23"/>
        <v>45199</v>
      </c>
      <c r="D253" s="422" t="s">
        <v>542</v>
      </c>
      <c r="E253" s="422">
        <v>2</v>
      </c>
      <c r="F253" s="432" t="s">
        <v>541</v>
      </c>
      <c r="H253" s="430">
        <f>'4-Отчет за собствения капитал'!D26</f>
        <v>0</v>
      </c>
    </row>
    <row r="254" spans="1:8" ht="12.75">
      <c r="A254" s="422" t="str">
        <f t="shared" si="21"/>
        <v>СПЕЦИАЛИЗИРАНИ БИЗНЕС СИСТЕМИ АД</v>
      </c>
      <c r="B254" s="422" t="str">
        <f t="shared" si="22"/>
        <v>121814067</v>
      </c>
      <c r="C254" s="429">
        <f t="shared" si="23"/>
        <v>45199</v>
      </c>
      <c r="D254" s="422" t="s">
        <v>543</v>
      </c>
      <c r="E254" s="422">
        <v>2</v>
      </c>
      <c r="F254" s="432" t="s">
        <v>537</v>
      </c>
      <c r="H254" s="430">
        <f>'4-Отчет за собствения капитал'!D27</f>
        <v>0</v>
      </c>
    </row>
    <row r="255" spans="1:8" ht="12.75">
      <c r="A255" s="422" t="str">
        <f t="shared" si="21"/>
        <v>СПЕЦИАЛИЗИРАНИ БИЗНЕС СИСТЕМИ АД</v>
      </c>
      <c r="B255" s="422" t="str">
        <f t="shared" si="22"/>
        <v>121814067</v>
      </c>
      <c r="C255" s="429">
        <f t="shared" si="23"/>
        <v>45199</v>
      </c>
      <c r="D255" s="422" t="s">
        <v>544</v>
      </c>
      <c r="E255" s="422">
        <v>2</v>
      </c>
      <c r="F255" s="432" t="s">
        <v>539</v>
      </c>
      <c r="H255" s="430">
        <f>'4-Отчет за собствения капитал'!D28</f>
        <v>0</v>
      </c>
    </row>
    <row r="256" spans="1:8" ht="12.75">
      <c r="A256" s="422" t="str">
        <f t="shared" si="21"/>
        <v>СПЕЦИАЛИЗИРАНИ БИЗНЕС СИСТЕМИ АД</v>
      </c>
      <c r="B256" s="422" t="str">
        <f t="shared" si="22"/>
        <v>121814067</v>
      </c>
      <c r="C256" s="429">
        <f t="shared" si="23"/>
        <v>45199</v>
      </c>
      <c r="D256" s="422" t="s">
        <v>546</v>
      </c>
      <c r="E256" s="422">
        <v>2</v>
      </c>
      <c r="F256" s="432" t="s">
        <v>545</v>
      </c>
      <c r="H256" s="430">
        <f>'4-Отчет за собствения капитал'!D29</f>
        <v>0</v>
      </c>
    </row>
    <row r="257" spans="1:8" ht="12.75">
      <c r="A257" s="422" t="str">
        <f t="shared" si="21"/>
        <v>СПЕЦИАЛИЗИРАНИ БИЗНЕС СИСТЕМИ АД</v>
      </c>
      <c r="B257" s="422" t="str">
        <f t="shared" si="22"/>
        <v>121814067</v>
      </c>
      <c r="C257" s="429">
        <f t="shared" si="23"/>
        <v>45199</v>
      </c>
      <c r="D257" s="422" t="s">
        <v>548</v>
      </c>
      <c r="E257" s="422">
        <v>2</v>
      </c>
      <c r="F257" s="432" t="s">
        <v>547</v>
      </c>
      <c r="H257" s="430">
        <f>'4-Отчет за собствения капитал'!D30</f>
        <v>0</v>
      </c>
    </row>
    <row r="258" spans="1:8" ht="12.75">
      <c r="A258" s="422" t="str">
        <f t="shared" si="21"/>
        <v>СПЕЦИАЛИЗИРАНИ БИЗНЕС СИСТЕМИ АД</v>
      </c>
      <c r="B258" s="422" t="str">
        <f t="shared" si="22"/>
        <v>121814067</v>
      </c>
      <c r="C258" s="429">
        <f t="shared" si="23"/>
        <v>45199</v>
      </c>
      <c r="D258" s="422" t="s">
        <v>550</v>
      </c>
      <c r="E258" s="422">
        <v>2</v>
      </c>
      <c r="F258" s="432" t="s">
        <v>549</v>
      </c>
      <c r="H258" s="430">
        <f>'4-Отчет за собствения капитал'!D31</f>
        <v>577</v>
      </c>
    </row>
    <row r="259" spans="1:8" ht="12.75">
      <c r="A259" s="422" t="str">
        <f t="shared" si="21"/>
        <v>СПЕЦИАЛИЗИРАНИ БИЗНЕС СИСТЕМИ АД</v>
      </c>
      <c r="B259" s="422" t="str">
        <f t="shared" si="22"/>
        <v>121814067</v>
      </c>
      <c r="C259" s="429">
        <f t="shared" si="23"/>
        <v>45199</v>
      </c>
      <c r="D259" s="422" t="s">
        <v>552</v>
      </c>
      <c r="E259" s="422">
        <v>2</v>
      </c>
      <c r="F259" s="432" t="s">
        <v>551</v>
      </c>
      <c r="H259" s="430">
        <f>'4-Отчет за собствения капитал'!D32</f>
        <v>0</v>
      </c>
    </row>
    <row r="260" spans="1:8" ht="12.75">
      <c r="A260" s="422" t="str">
        <f t="shared" si="21"/>
        <v>СПЕЦИАЛИЗИРАНИ БИЗНЕС СИСТЕМИ АД</v>
      </c>
      <c r="B260" s="422" t="str">
        <f t="shared" si="22"/>
        <v>121814067</v>
      </c>
      <c r="C260" s="429">
        <f t="shared" si="23"/>
        <v>45199</v>
      </c>
      <c r="D260" s="422" t="s">
        <v>554</v>
      </c>
      <c r="E260" s="422">
        <v>2</v>
      </c>
      <c r="F260" s="432" t="s">
        <v>553</v>
      </c>
      <c r="H260" s="430">
        <f>'4-Отчет за собствения капитал'!D33</f>
        <v>0</v>
      </c>
    </row>
    <row r="261" spans="1:8" ht="12.75">
      <c r="A261" s="422" t="str">
        <f t="shared" si="21"/>
        <v>СПЕЦИАЛИЗИРАНИ БИЗНЕС СИСТЕМИ АД</v>
      </c>
      <c r="B261" s="422" t="str">
        <f t="shared" si="22"/>
        <v>121814067</v>
      </c>
      <c r="C261" s="429">
        <f t="shared" si="23"/>
        <v>45199</v>
      </c>
      <c r="D261" s="422" t="s">
        <v>556</v>
      </c>
      <c r="E261" s="422">
        <v>2</v>
      </c>
      <c r="F261" s="433" t="s">
        <v>555</v>
      </c>
      <c r="H261" s="430">
        <f>'4-Отчет за собствения капитал'!D34</f>
        <v>577</v>
      </c>
    </row>
    <row r="262" spans="1:8" ht="12.75">
      <c r="A262" s="422" t="str">
        <f t="shared" si="21"/>
        <v>СПЕЦИАЛИЗИРАНИ БИЗНЕС СИСТЕМИ АД</v>
      </c>
      <c r="B262" s="422" t="str">
        <f t="shared" si="22"/>
        <v>121814067</v>
      </c>
      <c r="C262" s="429">
        <f t="shared" si="23"/>
        <v>45199</v>
      </c>
      <c r="D262" s="422" t="s">
        <v>516</v>
      </c>
      <c r="E262" s="422">
        <v>3</v>
      </c>
      <c r="F262" s="432" t="s">
        <v>515</v>
      </c>
      <c r="H262" s="430">
        <f>'4-Отчет за собствения капитал'!E13</f>
        <v>161</v>
      </c>
    </row>
    <row r="263" spans="1:8" ht="12.75">
      <c r="A263" s="422" t="str">
        <f t="shared" si="21"/>
        <v>СПЕЦИАЛИЗИРАНИ БИЗНЕС СИСТЕМИ АД</v>
      </c>
      <c r="B263" s="422" t="str">
        <f t="shared" si="22"/>
        <v>121814067</v>
      </c>
      <c r="C263" s="429">
        <f t="shared" si="23"/>
        <v>45199</v>
      </c>
      <c r="D263" s="422" t="s">
        <v>518</v>
      </c>
      <c r="E263" s="422">
        <v>3</v>
      </c>
      <c r="F263" s="432" t="s">
        <v>517</v>
      </c>
      <c r="H263" s="430">
        <f>'4-Отчет за собствения капитал'!E14</f>
        <v>0</v>
      </c>
    </row>
    <row r="264" spans="1:8" ht="12.75">
      <c r="A264" s="422" t="str">
        <f t="shared" si="21"/>
        <v>СПЕЦИАЛИЗИРАНИ БИЗНЕС СИСТЕМИ АД</v>
      </c>
      <c r="B264" s="422" t="str">
        <f t="shared" si="22"/>
        <v>121814067</v>
      </c>
      <c r="C264" s="429">
        <f t="shared" si="23"/>
        <v>45199</v>
      </c>
      <c r="D264" s="422" t="s">
        <v>520</v>
      </c>
      <c r="E264" s="422">
        <v>3</v>
      </c>
      <c r="F264" s="432" t="s">
        <v>519</v>
      </c>
      <c r="H264" s="430">
        <f>'4-Отчет за собствения капитал'!E15</f>
        <v>0</v>
      </c>
    </row>
    <row r="265" spans="1:8" ht="12.75">
      <c r="A265" s="422" t="str">
        <f t="shared" si="21"/>
        <v>СПЕЦИАЛИЗИРАНИ БИЗНЕС СИСТЕМИ АД</v>
      </c>
      <c r="B265" s="422" t="str">
        <f t="shared" si="22"/>
        <v>121814067</v>
      </c>
      <c r="C265" s="429">
        <f t="shared" si="23"/>
        <v>45199</v>
      </c>
      <c r="D265" s="422" t="s">
        <v>522</v>
      </c>
      <c r="E265" s="422">
        <v>3</v>
      </c>
      <c r="F265" s="432" t="s">
        <v>521</v>
      </c>
      <c r="H265" s="430">
        <f>'4-Отчет за собствения капитал'!E16</f>
        <v>0</v>
      </c>
    </row>
    <row r="266" spans="1:8" ht="12.75">
      <c r="A266" s="422" t="str">
        <f t="shared" si="21"/>
        <v>СПЕЦИАЛИЗИРАНИ БИЗНЕС СИСТЕМИ АД</v>
      </c>
      <c r="B266" s="422" t="str">
        <f t="shared" si="22"/>
        <v>121814067</v>
      </c>
      <c r="C266" s="429">
        <f t="shared" si="23"/>
        <v>45199</v>
      </c>
      <c r="D266" s="422" t="s">
        <v>524</v>
      </c>
      <c r="E266" s="422">
        <v>3</v>
      </c>
      <c r="F266" s="432" t="s">
        <v>523</v>
      </c>
      <c r="H266" s="430">
        <f>'4-Отчет за собствения капитал'!E17</f>
        <v>161</v>
      </c>
    </row>
    <row r="267" spans="1:8" ht="12.75">
      <c r="A267" s="422" t="str">
        <f t="shared" si="21"/>
        <v>СПЕЦИАЛИЗИРАНИ БИЗНЕС СИСТЕМИ АД</v>
      </c>
      <c r="B267" s="422" t="str">
        <f t="shared" si="22"/>
        <v>121814067</v>
      </c>
      <c r="C267" s="429">
        <f t="shared" si="23"/>
        <v>45199</v>
      </c>
      <c r="D267" s="422" t="s">
        <v>526</v>
      </c>
      <c r="E267" s="422">
        <v>3</v>
      </c>
      <c r="F267" s="432" t="s">
        <v>525</v>
      </c>
      <c r="H267" s="430">
        <f>'4-Отчет за собствения капитал'!E18</f>
        <v>0</v>
      </c>
    </row>
    <row r="268" spans="1:8" ht="12.75">
      <c r="A268" s="422" t="str">
        <f t="shared" si="21"/>
        <v>СПЕЦИАЛИЗИРАНИ БИЗНЕС СИСТЕМИ АД</v>
      </c>
      <c r="B268" s="422" t="str">
        <f t="shared" si="22"/>
        <v>121814067</v>
      </c>
      <c r="C268" s="429">
        <f t="shared" si="23"/>
        <v>45199</v>
      </c>
      <c r="D268" s="422" t="s">
        <v>528</v>
      </c>
      <c r="E268" s="422">
        <v>3</v>
      </c>
      <c r="F268" s="432" t="s">
        <v>527</v>
      </c>
      <c r="H268" s="430">
        <f>'4-Отчет за собствения капитал'!E19</f>
        <v>0</v>
      </c>
    </row>
    <row r="269" spans="1:8" ht="12.75">
      <c r="A269" s="422" t="str">
        <f t="shared" si="21"/>
        <v>СПЕЦИАЛИЗИРАНИ БИЗНЕС СИСТЕМИ АД</v>
      </c>
      <c r="B269" s="422" t="str">
        <f t="shared" si="22"/>
        <v>121814067</v>
      </c>
      <c r="C269" s="429">
        <f t="shared" si="23"/>
        <v>45199</v>
      </c>
      <c r="D269" s="422" t="s">
        <v>530</v>
      </c>
      <c r="E269" s="422">
        <v>3</v>
      </c>
      <c r="F269" s="432" t="s">
        <v>529</v>
      </c>
      <c r="H269" s="430">
        <f>'4-Отчет за собствения капитал'!E20</f>
        <v>0</v>
      </c>
    </row>
    <row r="270" spans="1:8" ht="12.75">
      <c r="A270" s="422" t="str">
        <f t="shared" si="21"/>
        <v>СПЕЦИАЛИЗИРАНИ БИЗНЕС СИСТЕМИ АД</v>
      </c>
      <c r="B270" s="422" t="str">
        <f t="shared" si="22"/>
        <v>121814067</v>
      </c>
      <c r="C270" s="429">
        <f t="shared" si="23"/>
        <v>45199</v>
      </c>
      <c r="D270" s="422" t="s">
        <v>532</v>
      </c>
      <c r="E270" s="422">
        <v>3</v>
      </c>
      <c r="F270" s="432" t="s">
        <v>531</v>
      </c>
      <c r="H270" s="430">
        <f>'4-Отчет за собствения капитал'!E21</f>
        <v>0</v>
      </c>
    </row>
    <row r="271" spans="1:8" ht="12.75">
      <c r="A271" s="422" t="str">
        <f t="shared" si="21"/>
        <v>СПЕЦИАЛИЗИРАНИ БИЗНЕС СИСТЕМИ АД</v>
      </c>
      <c r="B271" s="422" t="str">
        <f t="shared" si="22"/>
        <v>121814067</v>
      </c>
      <c r="C271" s="429">
        <f t="shared" si="23"/>
        <v>45199</v>
      </c>
      <c r="D271" s="422" t="s">
        <v>534</v>
      </c>
      <c r="E271" s="422">
        <v>3</v>
      </c>
      <c r="F271" s="432" t="s">
        <v>533</v>
      </c>
      <c r="H271" s="430">
        <f>'4-Отчет за собствения капитал'!E22</f>
        <v>0</v>
      </c>
    </row>
    <row r="272" spans="1:8" ht="12.75">
      <c r="A272" s="422" t="str">
        <f t="shared" si="21"/>
        <v>СПЕЦИАЛИЗИРАНИ БИЗНЕС СИСТЕМИ АД</v>
      </c>
      <c r="B272" s="422" t="str">
        <f t="shared" si="22"/>
        <v>121814067</v>
      </c>
      <c r="C272" s="429">
        <f t="shared" si="23"/>
        <v>45199</v>
      </c>
      <c r="D272" s="422" t="s">
        <v>536</v>
      </c>
      <c r="E272" s="422">
        <v>3</v>
      </c>
      <c r="F272" s="432" t="s">
        <v>535</v>
      </c>
      <c r="H272" s="430">
        <f>'4-Отчет за собствения капитал'!E23</f>
        <v>0</v>
      </c>
    </row>
    <row r="273" spans="1:8" ht="12.75">
      <c r="A273" s="422" t="str">
        <f t="shared" si="21"/>
        <v>СПЕЦИАЛИЗИРАНИ БИЗНЕС СИСТЕМИ АД</v>
      </c>
      <c r="B273" s="422" t="str">
        <f t="shared" si="22"/>
        <v>121814067</v>
      </c>
      <c r="C273" s="429">
        <f t="shared" si="23"/>
        <v>45199</v>
      </c>
      <c r="D273" s="422" t="s">
        <v>538</v>
      </c>
      <c r="E273" s="422">
        <v>3</v>
      </c>
      <c r="F273" s="432" t="s">
        <v>537</v>
      </c>
      <c r="H273" s="430">
        <f>'4-Отчет за собствения капитал'!E24</f>
        <v>0</v>
      </c>
    </row>
    <row r="274" spans="1:8" ht="12.75">
      <c r="A274" s="422" t="str">
        <f t="shared" si="21"/>
        <v>СПЕЦИАЛИЗИРАНИ БИЗНЕС СИСТЕМИ АД</v>
      </c>
      <c r="B274" s="422" t="str">
        <f t="shared" si="22"/>
        <v>121814067</v>
      </c>
      <c r="C274" s="429">
        <f t="shared" si="23"/>
        <v>45199</v>
      </c>
      <c r="D274" s="422" t="s">
        <v>540</v>
      </c>
      <c r="E274" s="422">
        <v>3</v>
      </c>
      <c r="F274" s="432" t="s">
        <v>539</v>
      </c>
      <c r="H274" s="430">
        <f>'4-Отчет за собствения капитал'!E25</f>
        <v>0</v>
      </c>
    </row>
    <row r="275" spans="1:8" ht="12.75">
      <c r="A275" s="422" t="str">
        <f t="shared" si="21"/>
        <v>СПЕЦИАЛИЗИРАНИ БИЗНЕС СИСТЕМИ АД</v>
      </c>
      <c r="B275" s="422" t="str">
        <f t="shared" si="22"/>
        <v>121814067</v>
      </c>
      <c r="C275" s="429">
        <f t="shared" si="23"/>
        <v>45199</v>
      </c>
      <c r="D275" s="422" t="s">
        <v>542</v>
      </c>
      <c r="E275" s="422">
        <v>3</v>
      </c>
      <c r="F275" s="432" t="s">
        <v>541</v>
      </c>
      <c r="H275" s="430">
        <f>'4-Отчет за собствения капитал'!E26</f>
        <v>0</v>
      </c>
    </row>
    <row r="276" spans="1:8" ht="12.75">
      <c r="A276" s="422" t="str">
        <f t="shared" si="21"/>
        <v>СПЕЦИАЛИЗИРАНИ БИЗНЕС СИСТЕМИ АД</v>
      </c>
      <c r="B276" s="422" t="str">
        <f t="shared" si="22"/>
        <v>121814067</v>
      </c>
      <c r="C276" s="429">
        <f t="shared" si="23"/>
        <v>45199</v>
      </c>
      <c r="D276" s="422" t="s">
        <v>543</v>
      </c>
      <c r="E276" s="422">
        <v>3</v>
      </c>
      <c r="F276" s="432" t="s">
        <v>537</v>
      </c>
      <c r="H276" s="430">
        <f>'4-Отчет за собствения капитал'!E27</f>
        <v>0</v>
      </c>
    </row>
    <row r="277" spans="1:8" ht="12.75">
      <c r="A277" s="422" t="str">
        <f t="shared" si="21"/>
        <v>СПЕЦИАЛИЗИРАНИ БИЗНЕС СИСТЕМИ АД</v>
      </c>
      <c r="B277" s="422" t="str">
        <f t="shared" si="22"/>
        <v>121814067</v>
      </c>
      <c r="C277" s="429">
        <f t="shared" si="23"/>
        <v>45199</v>
      </c>
      <c r="D277" s="422" t="s">
        <v>544</v>
      </c>
      <c r="E277" s="422">
        <v>3</v>
      </c>
      <c r="F277" s="432" t="s">
        <v>539</v>
      </c>
      <c r="H277" s="430">
        <f>'4-Отчет за собствения капитал'!E28</f>
        <v>0</v>
      </c>
    </row>
    <row r="278" spans="1:8" ht="12.75">
      <c r="A278" s="422" t="str">
        <f t="shared" si="21"/>
        <v>СПЕЦИАЛИЗИРАНИ БИЗНЕС СИСТЕМИ АД</v>
      </c>
      <c r="B278" s="422" t="str">
        <f t="shared" si="22"/>
        <v>121814067</v>
      </c>
      <c r="C278" s="429">
        <f t="shared" si="23"/>
        <v>45199</v>
      </c>
      <c r="D278" s="422" t="s">
        <v>546</v>
      </c>
      <c r="E278" s="422">
        <v>3</v>
      </c>
      <c r="F278" s="432" t="s">
        <v>545</v>
      </c>
      <c r="H278" s="430">
        <f>'4-Отчет за собствения капитал'!E29</f>
        <v>0</v>
      </c>
    </row>
    <row r="279" spans="1:8" ht="12.75">
      <c r="A279" s="422" t="str">
        <f t="shared" si="21"/>
        <v>СПЕЦИАЛИЗИРАНИ БИЗНЕС СИСТЕМИ АД</v>
      </c>
      <c r="B279" s="422" t="str">
        <f t="shared" si="22"/>
        <v>121814067</v>
      </c>
      <c r="C279" s="429">
        <f t="shared" si="23"/>
        <v>45199</v>
      </c>
      <c r="D279" s="422" t="s">
        <v>548</v>
      </c>
      <c r="E279" s="422">
        <v>3</v>
      </c>
      <c r="F279" s="432" t="s">
        <v>547</v>
      </c>
      <c r="H279" s="430">
        <f>'4-Отчет за собствения капитал'!E30</f>
        <v>0</v>
      </c>
    </row>
    <row r="280" spans="1:8" ht="12.75">
      <c r="A280" s="422" t="str">
        <f t="shared" si="21"/>
        <v>СПЕЦИАЛИЗИРАНИ БИЗНЕС СИСТЕМИ АД</v>
      </c>
      <c r="B280" s="422" t="str">
        <f t="shared" si="22"/>
        <v>121814067</v>
      </c>
      <c r="C280" s="429">
        <f t="shared" si="23"/>
        <v>45199</v>
      </c>
      <c r="D280" s="422" t="s">
        <v>550</v>
      </c>
      <c r="E280" s="422">
        <v>3</v>
      </c>
      <c r="F280" s="432" t="s">
        <v>549</v>
      </c>
      <c r="H280" s="430">
        <f>'4-Отчет за собствения капитал'!E31</f>
        <v>161</v>
      </c>
    </row>
    <row r="281" spans="1:8" ht="12.75">
      <c r="A281" s="422" t="str">
        <f t="shared" si="21"/>
        <v>СПЕЦИАЛИЗИРАНИ БИЗНЕС СИСТЕМИ АД</v>
      </c>
      <c r="B281" s="422" t="str">
        <f t="shared" si="22"/>
        <v>121814067</v>
      </c>
      <c r="C281" s="429">
        <f t="shared" si="23"/>
        <v>45199</v>
      </c>
      <c r="D281" s="422" t="s">
        <v>552</v>
      </c>
      <c r="E281" s="422">
        <v>3</v>
      </c>
      <c r="F281" s="432" t="s">
        <v>551</v>
      </c>
      <c r="H281" s="430">
        <f>'4-Отчет за собствения капитал'!E32</f>
        <v>0</v>
      </c>
    </row>
    <row r="282" spans="1:8" ht="12.75">
      <c r="A282" s="422" t="str">
        <f aca="true" t="shared" si="24" ref="A282:A345">pdeName</f>
        <v>СПЕЦИАЛИЗИРАНИ БИЗНЕС СИСТЕМИ АД</v>
      </c>
      <c r="B282" s="422" t="str">
        <f aca="true" t="shared" si="25" ref="B282:B345">pdeBulstat</f>
        <v>121814067</v>
      </c>
      <c r="C282" s="429">
        <f aca="true" t="shared" si="26" ref="C282:C345">endDate</f>
        <v>45199</v>
      </c>
      <c r="D282" s="422" t="s">
        <v>554</v>
      </c>
      <c r="E282" s="422">
        <v>3</v>
      </c>
      <c r="F282" s="432" t="s">
        <v>553</v>
      </c>
      <c r="H282" s="430">
        <f>'4-Отчет за собствения капитал'!E33</f>
        <v>0</v>
      </c>
    </row>
    <row r="283" spans="1:8" ht="12.75">
      <c r="A283" s="422" t="str">
        <f t="shared" si="24"/>
        <v>СПЕЦИАЛИЗИРАНИ БИЗНЕС СИСТЕМИ АД</v>
      </c>
      <c r="B283" s="422" t="str">
        <f t="shared" si="25"/>
        <v>121814067</v>
      </c>
      <c r="C283" s="429">
        <f t="shared" si="26"/>
        <v>45199</v>
      </c>
      <c r="D283" s="422" t="s">
        <v>556</v>
      </c>
      <c r="E283" s="422">
        <v>3</v>
      </c>
      <c r="F283" s="433" t="s">
        <v>555</v>
      </c>
      <c r="H283" s="430">
        <f>'4-Отчет за собствения капитал'!E34</f>
        <v>161</v>
      </c>
    </row>
    <row r="284" spans="1:8" ht="12.75">
      <c r="A284" s="422" t="str">
        <f t="shared" si="24"/>
        <v>СПЕЦИАЛИЗИРАНИ БИЗНЕС СИСТЕМИ АД</v>
      </c>
      <c r="B284" s="422" t="str">
        <f t="shared" si="25"/>
        <v>121814067</v>
      </c>
      <c r="C284" s="429">
        <f t="shared" si="26"/>
        <v>45199</v>
      </c>
      <c r="D284" s="422" t="s">
        <v>516</v>
      </c>
      <c r="E284" s="422">
        <v>4</v>
      </c>
      <c r="F284" s="432" t="s">
        <v>515</v>
      </c>
      <c r="H284" s="430">
        <f>'4-Отчет за собствения капитал'!F13</f>
        <v>411</v>
      </c>
    </row>
    <row r="285" spans="1:8" ht="12.75">
      <c r="A285" s="422" t="str">
        <f t="shared" si="24"/>
        <v>СПЕЦИАЛИЗИРАНИ БИЗНЕС СИСТЕМИ АД</v>
      </c>
      <c r="B285" s="422" t="str">
        <f t="shared" si="25"/>
        <v>121814067</v>
      </c>
      <c r="C285" s="429">
        <f t="shared" si="26"/>
        <v>45199</v>
      </c>
      <c r="D285" s="422" t="s">
        <v>518</v>
      </c>
      <c r="E285" s="422">
        <v>4</v>
      </c>
      <c r="F285" s="432" t="s">
        <v>517</v>
      </c>
      <c r="H285" s="430">
        <f>'4-Отчет за собствения капитал'!F14</f>
        <v>0</v>
      </c>
    </row>
    <row r="286" spans="1:8" ht="12.75">
      <c r="A286" s="422" t="str">
        <f t="shared" si="24"/>
        <v>СПЕЦИАЛИЗИРАНИ БИЗНЕС СИСТЕМИ АД</v>
      </c>
      <c r="B286" s="422" t="str">
        <f t="shared" si="25"/>
        <v>121814067</v>
      </c>
      <c r="C286" s="429">
        <f t="shared" si="26"/>
        <v>45199</v>
      </c>
      <c r="D286" s="422" t="s">
        <v>520</v>
      </c>
      <c r="E286" s="422">
        <v>4</v>
      </c>
      <c r="F286" s="432" t="s">
        <v>519</v>
      </c>
      <c r="H286" s="430">
        <f>'4-Отчет за собствения капитал'!F15</f>
        <v>0</v>
      </c>
    </row>
    <row r="287" spans="1:8" ht="12.75">
      <c r="A287" s="422" t="str">
        <f t="shared" si="24"/>
        <v>СПЕЦИАЛИЗИРАНИ БИЗНЕС СИСТЕМИ АД</v>
      </c>
      <c r="B287" s="422" t="str">
        <f t="shared" si="25"/>
        <v>121814067</v>
      </c>
      <c r="C287" s="429">
        <f t="shared" si="26"/>
        <v>45199</v>
      </c>
      <c r="D287" s="422" t="s">
        <v>522</v>
      </c>
      <c r="E287" s="422">
        <v>4</v>
      </c>
      <c r="F287" s="432" t="s">
        <v>521</v>
      </c>
      <c r="H287" s="430">
        <f>'4-Отчет за собствения капитал'!F16</f>
        <v>0</v>
      </c>
    </row>
    <row r="288" spans="1:8" ht="12.75">
      <c r="A288" s="422" t="str">
        <f t="shared" si="24"/>
        <v>СПЕЦИАЛИЗИРАНИ БИЗНЕС СИСТЕМИ АД</v>
      </c>
      <c r="B288" s="422" t="str">
        <f t="shared" si="25"/>
        <v>121814067</v>
      </c>
      <c r="C288" s="429">
        <f t="shared" si="26"/>
        <v>45199</v>
      </c>
      <c r="D288" s="422" t="s">
        <v>524</v>
      </c>
      <c r="E288" s="422">
        <v>4</v>
      </c>
      <c r="F288" s="432" t="s">
        <v>523</v>
      </c>
      <c r="H288" s="430">
        <f>'4-Отчет за собствения капитал'!F17</f>
        <v>411</v>
      </c>
    </row>
    <row r="289" spans="1:8" ht="12.75">
      <c r="A289" s="422" t="str">
        <f t="shared" si="24"/>
        <v>СПЕЦИАЛИЗИРАНИ БИЗНЕС СИСТЕМИ АД</v>
      </c>
      <c r="B289" s="422" t="str">
        <f t="shared" si="25"/>
        <v>121814067</v>
      </c>
      <c r="C289" s="429">
        <f t="shared" si="26"/>
        <v>45199</v>
      </c>
      <c r="D289" s="422" t="s">
        <v>526</v>
      </c>
      <c r="E289" s="422">
        <v>4</v>
      </c>
      <c r="F289" s="432" t="s">
        <v>525</v>
      </c>
      <c r="H289" s="430">
        <f>'4-Отчет за собствения капитал'!F18</f>
        <v>0</v>
      </c>
    </row>
    <row r="290" spans="1:8" ht="12.75">
      <c r="A290" s="422" t="str">
        <f t="shared" si="24"/>
        <v>СПЕЦИАЛИЗИРАНИ БИЗНЕС СИСТЕМИ АД</v>
      </c>
      <c r="B290" s="422" t="str">
        <f t="shared" si="25"/>
        <v>121814067</v>
      </c>
      <c r="C290" s="429">
        <f t="shared" si="26"/>
        <v>45199</v>
      </c>
      <c r="D290" s="422" t="s">
        <v>528</v>
      </c>
      <c r="E290" s="422">
        <v>4</v>
      </c>
      <c r="F290" s="432" t="s">
        <v>527</v>
      </c>
      <c r="H290" s="430">
        <f>'4-Отчет за собствения капитал'!F19</f>
        <v>0</v>
      </c>
    </row>
    <row r="291" spans="1:8" ht="12.75">
      <c r="A291" s="422" t="str">
        <f t="shared" si="24"/>
        <v>СПЕЦИАЛИЗИРАНИ БИЗНЕС СИСТЕМИ АД</v>
      </c>
      <c r="B291" s="422" t="str">
        <f t="shared" si="25"/>
        <v>121814067</v>
      </c>
      <c r="C291" s="429">
        <f t="shared" si="26"/>
        <v>45199</v>
      </c>
      <c r="D291" s="422" t="s">
        <v>530</v>
      </c>
      <c r="E291" s="422">
        <v>4</v>
      </c>
      <c r="F291" s="432" t="s">
        <v>529</v>
      </c>
      <c r="H291" s="430">
        <f>'4-Отчет за собствения капитал'!F20</f>
        <v>0</v>
      </c>
    </row>
    <row r="292" spans="1:8" ht="12.75">
      <c r="A292" s="422" t="str">
        <f t="shared" si="24"/>
        <v>СПЕЦИАЛИЗИРАНИ БИЗНЕС СИСТЕМИ АД</v>
      </c>
      <c r="B292" s="422" t="str">
        <f t="shared" si="25"/>
        <v>121814067</v>
      </c>
      <c r="C292" s="429">
        <f t="shared" si="26"/>
        <v>45199</v>
      </c>
      <c r="D292" s="422" t="s">
        <v>532</v>
      </c>
      <c r="E292" s="422">
        <v>4</v>
      </c>
      <c r="F292" s="432" t="s">
        <v>531</v>
      </c>
      <c r="H292" s="430">
        <f>'4-Отчет за собствения капитал'!F21</f>
        <v>0</v>
      </c>
    </row>
    <row r="293" spans="1:8" ht="12.75">
      <c r="A293" s="422" t="str">
        <f t="shared" si="24"/>
        <v>СПЕЦИАЛИЗИРАНИ БИЗНЕС СИСТЕМИ АД</v>
      </c>
      <c r="B293" s="422" t="str">
        <f t="shared" si="25"/>
        <v>121814067</v>
      </c>
      <c r="C293" s="429">
        <f t="shared" si="26"/>
        <v>45199</v>
      </c>
      <c r="D293" s="422" t="s">
        <v>534</v>
      </c>
      <c r="E293" s="422">
        <v>4</v>
      </c>
      <c r="F293" s="432" t="s">
        <v>533</v>
      </c>
      <c r="H293" s="430">
        <f>'4-Отчет за собствения капитал'!F22</f>
        <v>0</v>
      </c>
    </row>
    <row r="294" spans="1:8" ht="12.75">
      <c r="A294" s="422" t="str">
        <f t="shared" si="24"/>
        <v>СПЕЦИАЛИЗИРАНИ БИЗНЕС СИСТЕМИ АД</v>
      </c>
      <c r="B294" s="422" t="str">
        <f t="shared" si="25"/>
        <v>121814067</v>
      </c>
      <c r="C294" s="429">
        <f t="shared" si="26"/>
        <v>45199</v>
      </c>
      <c r="D294" s="422" t="s">
        <v>536</v>
      </c>
      <c r="E294" s="422">
        <v>4</v>
      </c>
      <c r="F294" s="432" t="s">
        <v>535</v>
      </c>
      <c r="H294" s="430">
        <f>'4-Отчет за собствения капитал'!F23</f>
        <v>0</v>
      </c>
    </row>
    <row r="295" spans="1:8" ht="12.75">
      <c r="A295" s="422" t="str">
        <f t="shared" si="24"/>
        <v>СПЕЦИАЛИЗИРАНИ БИЗНЕС СИСТЕМИ АД</v>
      </c>
      <c r="B295" s="422" t="str">
        <f t="shared" si="25"/>
        <v>121814067</v>
      </c>
      <c r="C295" s="429">
        <f t="shared" si="26"/>
        <v>45199</v>
      </c>
      <c r="D295" s="422" t="s">
        <v>538</v>
      </c>
      <c r="E295" s="422">
        <v>4</v>
      </c>
      <c r="F295" s="432" t="s">
        <v>537</v>
      </c>
      <c r="H295" s="430">
        <f>'4-Отчет за собствения капитал'!F24</f>
        <v>0</v>
      </c>
    </row>
    <row r="296" spans="1:8" ht="12.75">
      <c r="A296" s="422" t="str">
        <f t="shared" si="24"/>
        <v>СПЕЦИАЛИЗИРАНИ БИЗНЕС СИСТЕМИ АД</v>
      </c>
      <c r="B296" s="422" t="str">
        <f t="shared" si="25"/>
        <v>121814067</v>
      </c>
      <c r="C296" s="429">
        <f t="shared" si="26"/>
        <v>45199</v>
      </c>
      <c r="D296" s="422" t="s">
        <v>540</v>
      </c>
      <c r="E296" s="422">
        <v>4</v>
      </c>
      <c r="F296" s="432" t="s">
        <v>539</v>
      </c>
      <c r="H296" s="430">
        <f>'4-Отчет за собствения капитал'!F25</f>
        <v>0</v>
      </c>
    </row>
    <row r="297" spans="1:8" ht="12.75">
      <c r="A297" s="422" t="str">
        <f t="shared" si="24"/>
        <v>СПЕЦИАЛИЗИРАНИ БИЗНЕС СИСТЕМИ АД</v>
      </c>
      <c r="B297" s="422" t="str">
        <f t="shared" si="25"/>
        <v>121814067</v>
      </c>
      <c r="C297" s="429">
        <f t="shared" si="26"/>
        <v>45199</v>
      </c>
      <c r="D297" s="422" t="s">
        <v>542</v>
      </c>
      <c r="E297" s="422">
        <v>4</v>
      </c>
      <c r="F297" s="432" t="s">
        <v>541</v>
      </c>
      <c r="H297" s="430">
        <f>'4-Отчет за собствения капитал'!F26</f>
        <v>0</v>
      </c>
    </row>
    <row r="298" spans="1:8" ht="12.75">
      <c r="A298" s="422" t="str">
        <f t="shared" si="24"/>
        <v>СПЕЦИАЛИЗИРАНИ БИЗНЕС СИСТЕМИ АД</v>
      </c>
      <c r="B298" s="422" t="str">
        <f t="shared" si="25"/>
        <v>121814067</v>
      </c>
      <c r="C298" s="429">
        <f t="shared" si="26"/>
        <v>45199</v>
      </c>
      <c r="D298" s="422" t="s">
        <v>543</v>
      </c>
      <c r="E298" s="422">
        <v>4</v>
      </c>
      <c r="F298" s="432" t="s">
        <v>537</v>
      </c>
      <c r="H298" s="430">
        <f>'4-Отчет за собствения капитал'!F27</f>
        <v>0</v>
      </c>
    </row>
    <row r="299" spans="1:8" ht="12.75">
      <c r="A299" s="422" t="str">
        <f t="shared" si="24"/>
        <v>СПЕЦИАЛИЗИРАНИ БИЗНЕС СИСТЕМИ АД</v>
      </c>
      <c r="B299" s="422" t="str">
        <f t="shared" si="25"/>
        <v>121814067</v>
      </c>
      <c r="C299" s="429">
        <f t="shared" si="26"/>
        <v>45199</v>
      </c>
      <c r="D299" s="422" t="s">
        <v>544</v>
      </c>
      <c r="E299" s="422">
        <v>4</v>
      </c>
      <c r="F299" s="432" t="s">
        <v>539</v>
      </c>
      <c r="H299" s="430">
        <f>'4-Отчет за собствения капитал'!F28</f>
        <v>0</v>
      </c>
    </row>
    <row r="300" spans="1:8" ht="12.75">
      <c r="A300" s="422" t="str">
        <f t="shared" si="24"/>
        <v>СПЕЦИАЛИЗИРАНИ БИЗНЕС СИСТЕМИ АД</v>
      </c>
      <c r="B300" s="422" t="str">
        <f t="shared" si="25"/>
        <v>121814067</v>
      </c>
      <c r="C300" s="429">
        <f t="shared" si="26"/>
        <v>45199</v>
      </c>
      <c r="D300" s="422" t="s">
        <v>546</v>
      </c>
      <c r="E300" s="422">
        <v>4</v>
      </c>
      <c r="F300" s="432" t="s">
        <v>545</v>
      </c>
      <c r="H300" s="430">
        <f>'4-Отчет за собствения капитал'!F29</f>
        <v>0</v>
      </c>
    </row>
    <row r="301" spans="1:8" ht="12.75">
      <c r="A301" s="422" t="str">
        <f t="shared" si="24"/>
        <v>СПЕЦИАЛИЗИРАНИ БИЗНЕС СИСТЕМИ АД</v>
      </c>
      <c r="B301" s="422" t="str">
        <f t="shared" si="25"/>
        <v>121814067</v>
      </c>
      <c r="C301" s="429">
        <f t="shared" si="26"/>
        <v>45199</v>
      </c>
      <c r="D301" s="422" t="s">
        <v>548</v>
      </c>
      <c r="E301" s="422">
        <v>4</v>
      </c>
      <c r="F301" s="432" t="s">
        <v>547</v>
      </c>
      <c r="H301" s="430">
        <f>'4-Отчет за собствения капитал'!F30</f>
        <v>0</v>
      </c>
    </row>
    <row r="302" spans="1:8" ht="12.75">
      <c r="A302" s="422" t="str">
        <f t="shared" si="24"/>
        <v>СПЕЦИАЛИЗИРАНИ БИЗНЕС СИСТЕМИ АД</v>
      </c>
      <c r="B302" s="422" t="str">
        <f t="shared" si="25"/>
        <v>121814067</v>
      </c>
      <c r="C302" s="429">
        <f t="shared" si="26"/>
        <v>45199</v>
      </c>
      <c r="D302" s="422" t="s">
        <v>550</v>
      </c>
      <c r="E302" s="422">
        <v>4</v>
      </c>
      <c r="F302" s="432" t="s">
        <v>549</v>
      </c>
      <c r="H302" s="430">
        <f>'4-Отчет за собствения капитал'!F31</f>
        <v>411</v>
      </c>
    </row>
    <row r="303" spans="1:8" ht="12.75">
      <c r="A303" s="422" t="str">
        <f t="shared" si="24"/>
        <v>СПЕЦИАЛИЗИРАНИ БИЗНЕС СИСТЕМИ АД</v>
      </c>
      <c r="B303" s="422" t="str">
        <f t="shared" si="25"/>
        <v>121814067</v>
      </c>
      <c r="C303" s="429">
        <f t="shared" si="26"/>
        <v>45199</v>
      </c>
      <c r="D303" s="422" t="s">
        <v>552</v>
      </c>
      <c r="E303" s="422">
        <v>4</v>
      </c>
      <c r="F303" s="432" t="s">
        <v>551</v>
      </c>
      <c r="H303" s="430">
        <f>'4-Отчет за собствения капитал'!F32</f>
        <v>0</v>
      </c>
    </row>
    <row r="304" spans="1:8" ht="12.75">
      <c r="A304" s="422" t="str">
        <f t="shared" si="24"/>
        <v>СПЕЦИАЛИЗИРАНИ БИЗНЕС СИСТЕМИ АД</v>
      </c>
      <c r="B304" s="422" t="str">
        <f t="shared" si="25"/>
        <v>121814067</v>
      </c>
      <c r="C304" s="429">
        <f t="shared" si="26"/>
        <v>45199</v>
      </c>
      <c r="D304" s="422" t="s">
        <v>554</v>
      </c>
      <c r="E304" s="422">
        <v>4</v>
      </c>
      <c r="F304" s="432" t="s">
        <v>553</v>
      </c>
      <c r="H304" s="430">
        <f>'4-Отчет за собствения капитал'!F33</f>
        <v>0</v>
      </c>
    </row>
    <row r="305" spans="1:8" ht="12.75">
      <c r="A305" s="422" t="str">
        <f t="shared" si="24"/>
        <v>СПЕЦИАЛИЗИРАНИ БИЗНЕС СИСТЕМИ АД</v>
      </c>
      <c r="B305" s="422" t="str">
        <f t="shared" si="25"/>
        <v>121814067</v>
      </c>
      <c r="C305" s="429">
        <f t="shared" si="26"/>
        <v>45199</v>
      </c>
      <c r="D305" s="422" t="s">
        <v>556</v>
      </c>
      <c r="E305" s="422">
        <v>4</v>
      </c>
      <c r="F305" s="433" t="s">
        <v>555</v>
      </c>
      <c r="H305" s="430">
        <f>'4-Отчет за собствения капитал'!F34</f>
        <v>411</v>
      </c>
    </row>
    <row r="306" spans="1:8" ht="12.75">
      <c r="A306" s="422" t="str">
        <f t="shared" si="24"/>
        <v>СПЕЦИАЛИЗИРАНИ БИЗНЕС СИСТЕМИ АД</v>
      </c>
      <c r="B306" s="422" t="str">
        <f t="shared" si="25"/>
        <v>121814067</v>
      </c>
      <c r="C306" s="429">
        <f t="shared" si="26"/>
        <v>45199</v>
      </c>
      <c r="D306" s="422" t="s">
        <v>516</v>
      </c>
      <c r="E306" s="422">
        <v>5</v>
      </c>
      <c r="F306" s="432" t="s">
        <v>515</v>
      </c>
      <c r="H306" s="430">
        <f>'4-Отчет за собствения капитал'!G13</f>
        <v>0</v>
      </c>
    </row>
    <row r="307" spans="1:8" ht="12.75">
      <c r="A307" s="422" t="str">
        <f t="shared" si="24"/>
        <v>СПЕЦИАЛИЗИРАНИ БИЗНЕС СИСТЕМИ АД</v>
      </c>
      <c r="B307" s="422" t="str">
        <f t="shared" si="25"/>
        <v>121814067</v>
      </c>
      <c r="C307" s="429">
        <f t="shared" si="26"/>
        <v>45199</v>
      </c>
      <c r="D307" s="422" t="s">
        <v>518</v>
      </c>
      <c r="E307" s="422">
        <v>5</v>
      </c>
      <c r="F307" s="432" t="s">
        <v>517</v>
      </c>
      <c r="H307" s="430">
        <f>'4-Отчет за собствения капитал'!G14</f>
        <v>0</v>
      </c>
    </row>
    <row r="308" spans="1:8" ht="12.75">
      <c r="A308" s="422" t="str">
        <f t="shared" si="24"/>
        <v>СПЕЦИАЛИЗИРАНИ БИЗНЕС СИСТЕМИ АД</v>
      </c>
      <c r="B308" s="422" t="str">
        <f t="shared" si="25"/>
        <v>121814067</v>
      </c>
      <c r="C308" s="429">
        <f t="shared" si="26"/>
        <v>45199</v>
      </c>
      <c r="D308" s="422" t="s">
        <v>520</v>
      </c>
      <c r="E308" s="422">
        <v>5</v>
      </c>
      <c r="F308" s="432" t="s">
        <v>519</v>
      </c>
      <c r="H308" s="430">
        <f>'4-Отчет за собствения капитал'!G15</f>
        <v>0</v>
      </c>
    </row>
    <row r="309" spans="1:8" ht="12.75">
      <c r="A309" s="422" t="str">
        <f t="shared" si="24"/>
        <v>СПЕЦИАЛИЗИРАНИ БИЗНЕС СИСТЕМИ АД</v>
      </c>
      <c r="B309" s="422" t="str">
        <f t="shared" si="25"/>
        <v>121814067</v>
      </c>
      <c r="C309" s="429">
        <f t="shared" si="26"/>
        <v>45199</v>
      </c>
      <c r="D309" s="422" t="s">
        <v>522</v>
      </c>
      <c r="E309" s="422">
        <v>5</v>
      </c>
      <c r="F309" s="432" t="s">
        <v>521</v>
      </c>
      <c r="H309" s="430">
        <f>'4-Отчет за собствения капитал'!G16</f>
        <v>0</v>
      </c>
    </row>
    <row r="310" spans="1:8" ht="12.75">
      <c r="A310" s="422" t="str">
        <f t="shared" si="24"/>
        <v>СПЕЦИАЛИЗИРАНИ БИЗНЕС СИСТЕМИ АД</v>
      </c>
      <c r="B310" s="422" t="str">
        <f t="shared" si="25"/>
        <v>121814067</v>
      </c>
      <c r="C310" s="429">
        <f t="shared" si="26"/>
        <v>45199</v>
      </c>
      <c r="D310" s="422" t="s">
        <v>524</v>
      </c>
      <c r="E310" s="422">
        <v>5</v>
      </c>
      <c r="F310" s="432" t="s">
        <v>523</v>
      </c>
      <c r="H310" s="430">
        <f>'4-Отчет за собствения капитал'!G17</f>
        <v>0</v>
      </c>
    </row>
    <row r="311" spans="1:8" ht="12.75">
      <c r="A311" s="422" t="str">
        <f t="shared" si="24"/>
        <v>СПЕЦИАЛИЗИРАНИ БИЗНЕС СИСТЕМИ АД</v>
      </c>
      <c r="B311" s="422" t="str">
        <f t="shared" si="25"/>
        <v>121814067</v>
      </c>
      <c r="C311" s="429">
        <f t="shared" si="26"/>
        <v>45199</v>
      </c>
      <c r="D311" s="422" t="s">
        <v>526</v>
      </c>
      <c r="E311" s="422">
        <v>5</v>
      </c>
      <c r="F311" s="432" t="s">
        <v>525</v>
      </c>
      <c r="H311" s="430">
        <f>'4-Отчет за собствения капитал'!G18</f>
        <v>0</v>
      </c>
    </row>
    <row r="312" spans="1:8" ht="12.75">
      <c r="A312" s="422" t="str">
        <f t="shared" si="24"/>
        <v>СПЕЦИАЛИЗИРАНИ БИЗНЕС СИСТЕМИ АД</v>
      </c>
      <c r="B312" s="422" t="str">
        <f t="shared" si="25"/>
        <v>121814067</v>
      </c>
      <c r="C312" s="429">
        <f t="shared" si="26"/>
        <v>45199</v>
      </c>
      <c r="D312" s="422" t="s">
        <v>528</v>
      </c>
      <c r="E312" s="422">
        <v>5</v>
      </c>
      <c r="F312" s="432" t="s">
        <v>527</v>
      </c>
      <c r="H312" s="430">
        <f>'4-Отчет за собствения капитал'!G19</f>
        <v>0</v>
      </c>
    </row>
    <row r="313" spans="1:8" ht="12.75">
      <c r="A313" s="422" t="str">
        <f t="shared" si="24"/>
        <v>СПЕЦИАЛИЗИРАНИ БИЗНЕС СИСТЕМИ АД</v>
      </c>
      <c r="B313" s="422" t="str">
        <f t="shared" si="25"/>
        <v>121814067</v>
      </c>
      <c r="C313" s="429">
        <f t="shared" si="26"/>
        <v>45199</v>
      </c>
      <c r="D313" s="422" t="s">
        <v>530</v>
      </c>
      <c r="E313" s="422">
        <v>5</v>
      </c>
      <c r="F313" s="432" t="s">
        <v>529</v>
      </c>
      <c r="H313" s="430">
        <f>'4-Отчет за собствения капитал'!G20</f>
        <v>0</v>
      </c>
    </row>
    <row r="314" spans="1:8" ht="12.75">
      <c r="A314" s="422" t="str">
        <f t="shared" si="24"/>
        <v>СПЕЦИАЛИЗИРАНИ БИЗНЕС СИСТЕМИ АД</v>
      </c>
      <c r="B314" s="422" t="str">
        <f t="shared" si="25"/>
        <v>121814067</v>
      </c>
      <c r="C314" s="429">
        <f t="shared" si="26"/>
        <v>45199</v>
      </c>
      <c r="D314" s="422" t="s">
        <v>532</v>
      </c>
      <c r="E314" s="422">
        <v>5</v>
      </c>
      <c r="F314" s="432" t="s">
        <v>531</v>
      </c>
      <c r="H314" s="430">
        <f>'4-Отчет за собствения капитал'!G21</f>
        <v>0</v>
      </c>
    </row>
    <row r="315" spans="1:8" ht="12.75">
      <c r="A315" s="422" t="str">
        <f t="shared" si="24"/>
        <v>СПЕЦИАЛИЗИРАНИ БИЗНЕС СИСТЕМИ АД</v>
      </c>
      <c r="B315" s="422" t="str">
        <f t="shared" si="25"/>
        <v>121814067</v>
      </c>
      <c r="C315" s="429">
        <f t="shared" si="26"/>
        <v>45199</v>
      </c>
      <c r="D315" s="422" t="s">
        <v>534</v>
      </c>
      <c r="E315" s="422">
        <v>5</v>
      </c>
      <c r="F315" s="432" t="s">
        <v>533</v>
      </c>
      <c r="H315" s="430">
        <f>'4-Отчет за собствения капитал'!G22</f>
        <v>0</v>
      </c>
    </row>
    <row r="316" spans="1:8" ht="12.75">
      <c r="A316" s="422" t="str">
        <f t="shared" si="24"/>
        <v>СПЕЦИАЛИЗИРАНИ БИЗНЕС СИСТЕМИ АД</v>
      </c>
      <c r="B316" s="422" t="str">
        <f t="shared" si="25"/>
        <v>121814067</v>
      </c>
      <c r="C316" s="429">
        <f t="shared" si="26"/>
        <v>45199</v>
      </c>
      <c r="D316" s="422" t="s">
        <v>536</v>
      </c>
      <c r="E316" s="422">
        <v>5</v>
      </c>
      <c r="F316" s="432" t="s">
        <v>535</v>
      </c>
      <c r="H316" s="430">
        <f>'4-Отчет за собствения капитал'!G23</f>
        <v>0</v>
      </c>
    </row>
    <row r="317" spans="1:8" ht="12.75">
      <c r="A317" s="422" t="str">
        <f t="shared" si="24"/>
        <v>СПЕЦИАЛИЗИРАНИ БИЗНЕС СИСТЕМИ АД</v>
      </c>
      <c r="B317" s="422" t="str">
        <f t="shared" si="25"/>
        <v>121814067</v>
      </c>
      <c r="C317" s="429">
        <f t="shared" si="26"/>
        <v>45199</v>
      </c>
      <c r="D317" s="422" t="s">
        <v>538</v>
      </c>
      <c r="E317" s="422">
        <v>5</v>
      </c>
      <c r="F317" s="432" t="s">
        <v>537</v>
      </c>
      <c r="H317" s="430">
        <f>'4-Отчет за собствения капитал'!G24</f>
        <v>0</v>
      </c>
    </row>
    <row r="318" spans="1:8" ht="12.75">
      <c r="A318" s="422" t="str">
        <f t="shared" si="24"/>
        <v>СПЕЦИАЛИЗИРАНИ БИЗНЕС СИСТЕМИ АД</v>
      </c>
      <c r="B318" s="422" t="str">
        <f t="shared" si="25"/>
        <v>121814067</v>
      </c>
      <c r="C318" s="429">
        <f t="shared" si="26"/>
        <v>45199</v>
      </c>
      <c r="D318" s="422" t="s">
        <v>540</v>
      </c>
      <c r="E318" s="422">
        <v>5</v>
      </c>
      <c r="F318" s="432" t="s">
        <v>539</v>
      </c>
      <c r="H318" s="430">
        <f>'4-Отчет за собствения капитал'!G25</f>
        <v>0</v>
      </c>
    </row>
    <row r="319" spans="1:8" ht="12.75">
      <c r="A319" s="422" t="str">
        <f t="shared" si="24"/>
        <v>СПЕЦИАЛИЗИРАНИ БИЗНЕС СИСТЕМИ АД</v>
      </c>
      <c r="B319" s="422" t="str">
        <f t="shared" si="25"/>
        <v>121814067</v>
      </c>
      <c r="C319" s="429">
        <f t="shared" si="26"/>
        <v>45199</v>
      </c>
      <c r="D319" s="422" t="s">
        <v>542</v>
      </c>
      <c r="E319" s="422">
        <v>5</v>
      </c>
      <c r="F319" s="432" t="s">
        <v>541</v>
      </c>
      <c r="H319" s="430">
        <f>'4-Отчет за собствения капитал'!G26</f>
        <v>0</v>
      </c>
    </row>
    <row r="320" spans="1:8" ht="12.75">
      <c r="A320" s="422" t="str">
        <f t="shared" si="24"/>
        <v>СПЕЦИАЛИЗИРАНИ БИЗНЕС СИСТЕМИ АД</v>
      </c>
      <c r="B320" s="422" t="str">
        <f t="shared" si="25"/>
        <v>121814067</v>
      </c>
      <c r="C320" s="429">
        <f t="shared" si="26"/>
        <v>45199</v>
      </c>
      <c r="D320" s="422" t="s">
        <v>543</v>
      </c>
      <c r="E320" s="422">
        <v>5</v>
      </c>
      <c r="F320" s="432" t="s">
        <v>537</v>
      </c>
      <c r="H320" s="430">
        <f>'4-Отчет за собствения капитал'!G27</f>
        <v>0</v>
      </c>
    </row>
    <row r="321" spans="1:8" ht="12.75">
      <c r="A321" s="422" t="str">
        <f t="shared" si="24"/>
        <v>СПЕЦИАЛИЗИРАНИ БИЗНЕС СИСТЕМИ АД</v>
      </c>
      <c r="B321" s="422" t="str">
        <f t="shared" si="25"/>
        <v>121814067</v>
      </c>
      <c r="C321" s="429">
        <f t="shared" si="26"/>
        <v>45199</v>
      </c>
      <c r="D321" s="422" t="s">
        <v>544</v>
      </c>
      <c r="E321" s="422">
        <v>5</v>
      </c>
      <c r="F321" s="432" t="s">
        <v>539</v>
      </c>
      <c r="H321" s="430">
        <f>'4-Отчет за собствения капитал'!G28</f>
        <v>0</v>
      </c>
    </row>
    <row r="322" spans="1:8" ht="12.75">
      <c r="A322" s="422" t="str">
        <f t="shared" si="24"/>
        <v>СПЕЦИАЛИЗИРАНИ БИЗНЕС СИСТЕМИ АД</v>
      </c>
      <c r="B322" s="422" t="str">
        <f t="shared" si="25"/>
        <v>121814067</v>
      </c>
      <c r="C322" s="429">
        <f t="shared" si="26"/>
        <v>45199</v>
      </c>
      <c r="D322" s="422" t="s">
        <v>546</v>
      </c>
      <c r="E322" s="422">
        <v>5</v>
      </c>
      <c r="F322" s="432" t="s">
        <v>545</v>
      </c>
      <c r="H322" s="430">
        <f>'4-Отчет за собствения капитал'!G29</f>
        <v>0</v>
      </c>
    </row>
    <row r="323" spans="1:8" ht="12.75">
      <c r="A323" s="422" t="str">
        <f t="shared" si="24"/>
        <v>СПЕЦИАЛИЗИРАНИ БИЗНЕС СИСТЕМИ АД</v>
      </c>
      <c r="B323" s="422" t="str">
        <f t="shared" si="25"/>
        <v>121814067</v>
      </c>
      <c r="C323" s="429">
        <f t="shared" si="26"/>
        <v>45199</v>
      </c>
      <c r="D323" s="422" t="s">
        <v>548</v>
      </c>
      <c r="E323" s="422">
        <v>5</v>
      </c>
      <c r="F323" s="432" t="s">
        <v>547</v>
      </c>
      <c r="H323" s="430">
        <f>'4-Отчет за собствения капитал'!G30</f>
        <v>0</v>
      </c>
    </row>
    <row r="324" spans="1:8" ht="12.75">
      <c r="A324" s="422" t="str">
        <f t="shared" si="24"/>
        <v>СПЕЦИАЛИЗИРАНИ БИЗНЕС СИСТЕМИ АД</v>
      </c>
      <c r="B324" s="422" t="str">
        <f t="shared" si="25"/>
        <v>121814067</v>
      </c>
      <c r="C324" s="429">
        <f t="shared" si="26"/>
        <v>45199</v>
      </c>
      <c r="D324" s="422" t="s">
        <v>550</v>
      </c>
      <c r="E324" s="422">
        <v>5</v>
      </c>
      <c r="F324" s="432" t="s">
        <v>549</v>
      </c>
      <c r="H324" s="430">
        <f>'4-Отчет за собствения капитал'!G31</f>
        <v>0</v>
      </c>
    </row>
    <row r="325" spans="1:8" ht="12.75">
      <c r="A325" s="422" t="str">
        <f t="shared" si="24"/>
        <v>СПЕЦИАЛИЗИРАНИ БИЗНЕС СИСТЕМИ АД</v>
      </c>
      <c r="B325" s="422" t="str">
        <f t="shared" si="25"/>
        <v>121814067</v>
      </c>
      <c r="C325" s="429">
        <f t="shared" si="26"/>
        <v>45199</v>
      </c>
      <c r="D325" s="422" t="s">
        <v>552</v>
      </c>
      <c r="E325" s="422">
        <v>5</v>
      </c>
      <c r="F325" s="432" t="s">
        <v>551</v>
      </c>
      <c r="H325" s="430">
        <f>'4-Отчет за собствения капитал'!G32</f>
        <v>0</v>
      </c>
    </row>
    <row r="326" spans="1:8" ht="12.75">
      <c r="A326" s="422" t="str">
        <f t="shared" si="24"/>
        <v>СПЕЦИАЛИЗИРАНИ БИЗНЕС СИСТЕМИ АД</v>
      </c>
      <c r="B326" s="422" t="str">
        <f t="shared" si="25"/>
        <v>121814067</v>
      </c>
      <c r="C326" s="429">
        <f t="shared" si="26"/>
        <v>45199</v>
      </c>
      <c r="D326" s="422" t="s">
        <v>554</v>
      </c>
      <c r="E326" s="422">
        <v>5</v>
      </c>
      <c r="F326" s="432" t="s">
        <v>553</v>
      </c>
      <c r="H326" s="430">
        <f>'4-Отчет за собствения капитал'!G33</f>
        <v>0</v>
      </c>
    </row>
    <row r="327" spans="1:8" ht="12.75">
      <c r="A327" s="422" t="str">
        <f t="shared" si="24"/>
        <v>СПЕЦИАЛИЗИРАНИ БИЗНЕС СИСТЕМИ АД</v>
      </c>
      <c r="B327" s="422" t="str">
        <f t="shared" si="25"/>
        <v>121814067</v>
      </c>
      <c r="C327" s="429">
        <f t="shared" si="26"/>
        <v>45199</v>
      </c>
      <c r="D327" s="422" t="s">
        <v>556</v>
      </c>
      <c r="E327" s="422">
        <v>5</v>
      </c>
      <c r="F327" s="433" t="s">
        <v>555</v>
      </c>
      <c r="H327" s="430">
        <f>'4-Отчет за собствения капитал'!G34</f>
        <v>0</v>
      </c>
    </row>
    <row r="328" spans="1:8" ht="12.75">
      <c r="A328" s="422" t="str">
        <f t="shared" si="24"/>
        <v>СПЕЦИАЛИЗИРАНИ БИЗНЕС СИСТЕМИ АД</v>
      </c>
      <c r="B328" s="422" t="str">
        <f t="shared" si="25"/>
        <v>121814067</v>
      </c>
      <c r="C328" s="429">
        <f t="shared" si="26"/>
        <v>45199</v>
      </c>
      <c r="D328" s="422" t="s">
        <v>516</v>
      </c>
      <c r="E328" s="422">
        <v>6</v>
      </c>
      <c r="F328" s="432" t="s">
        <v>515</v>
      </c>
      <c r="H328" s="430">
        <f>'4-Отчет за собствения капитал'!H13</f>
        <v>26</v>
      </c>
    </row>
    <row r="329" spans="1:8" ht="12.75">
      <c r="A329" s="422" t="str">
        <f t="shared" si="24"/>
        <v>СПЕЦИАЛИЗИРАНИ БИЗНЕС СИСТЕМИ АД</v>
      </c>
      <c r="B329" s="422" t="str">
        <f t="shared" si="25"/>
        <v>121814067</v>
      </c>
      <c r="C329" s="429">
        <f t="shared" si="26"/>
        <v>45199</v>
      </c>
      <c r="D329" s="422" t="s">
        <v>518</v>
      </c>
      <c r="E329" s="422">
        <v>6</v>
      </c>
      <c r="F329" s="432" t="s">
        <v>517</v>
      </c>
      <c r="H329" s="430">
        <f>'4-Отчет за собствения капитал'!H14</f>
        <v>0</v>
      </c>
    </row>
    <row r="330" spans="1:8" ht="12.75">
      <c r="A330" s="422" t="str">
        <f t="shared" si="24"/>
        <v>СПЕЦИАЛИЗИРАНИ БИЗНЕС СИСТЕМИ АД</v>
      </c>
      <c r="B330" s="422" t="str">
        <f t="shared" si="25"/>
        <v>121814067</v>
      </c>
      <c r="C330" s="429">
        <f t="shared" si="26"/>
        <v>45199</v>
      </c>
      <c r="D330" s="422" t="s">
        <v>520</v>
      </c>
      <c r="E330" s="422">
        <v>6</v>
      </c>
      <c r="F330" s="432" t="s">
        <v>519</v>
      </c>
      <c r="H330" s="430">
        <f>'4-Отчет за собствения капитал'!H15</f>
        <v>0</v>
      </c>
    </row>
    <row r="331" spans="1:8" ht="12.75">
      <c r="A331" s="422" t="str">
        <f t="shared" si="24"/>
        <v>СПЕЦИАЛИЗИРАНИ БИЗНЕС СИСТЕМИ АД</v>
      </c>
      <c r="B331" s="422" t="str">
        <f t="shared" si="25"/>
        <v>121814067</v>
      </c>
      <c r="C331" s="429">
        <f t="shared" si="26"/>
        <v>45199</v>
      </c>
      <c r="D331" s="422" t="s">
        <v>522</v>
      </c>
      <c r="E331" s="422">
        <v>6</v>
      </c>
      <c r="F331" s="432" t="s">
        <v>521</v>
      </c>
      <c r="H331" s="430">
        <f>'4-Отчет за собствения капитал'!H16</f>
        <v>0</v>
      </c>
    </row>
    <row r="332" spans="1:8" ht="12.75">
      <c r="A332" s="422" t="str">
        <f t="shared" si="24"/>
        <v>СПЕЦИАЛИЗИРАНИ БИЗНЕС СИСТЕМИ АД</v>
      </c>
      <c r="B332" s="422" t="str">
        <f t="shared" si="25"/>
        <v>121814067</v>
      </c>
      <c r="C332" s="429">
        <f t="shared" si="26"/>
        <v>45199</v>
      </c>
      <c r="D332" s="422" t="s">
        <v>524</v>
      </c>
      <c r="E332" s="422">
        <v>6</v>
      </c>
      <c r="F332" s="432" t="s">
        <v>523</v>
      </c>
      <c r="H332" s="430">
        <f>'4-Отчет за собствения капитал'!H17</f>
        <v>26</v>
      </c>
    </row>
    <row r="333" spans="1:8" ht="12.75">
      <c r="A333" s="422" t="str">
        <f t="shared" si="24"/>
        <v>СПЕЦИАЛИЗИРАНИ БИЗНЕС СИСТЕМИ АД</v>
      </c>
      <c r="B333" s="422" t="str">
        <f t="shared" si="25"/>
        <v>121814067</v>
      </c>
      <c r="C333" s="429">
        <f t="shared" si="26"/>
        <v>45199</v>
      </c>
      <c r="D333" s="422" t="s">
        <v>526</v>
      </c>
      <c r="E333" s="422">
        <v>6</v>
      </c>
      <c r="F333" s="432" t="s">
        <v>525</v>
      </c>
      <c r="H333" s="430">
        <f>'4-Отчет за собствения капитал'!H18</f>
        <v>0</v>
      </c>
    </row>
    <row r="334" spans="1:8" ht="12.75">
      <c r="A334" s="422" t="str">
        <f t="shared" si="24"/>
        <v>СПЕЦИАЛИЗИРАНИ БИЗНЕС СИСТЕМИ АД</v>
      </c>
      <c r="B334" s="422" t="str">
        <f t="shared" si="25"/>
        <v>121814067</v>
      </c>
      <c r="C334" s="429">
        <f t="shared" si="26"/>
        <v>45199</v>
      </c>
      <c r="D334" s="422" t="s">
        <v>528</v>
      </c>
      <c r="E334" s="422">
        <v>6</v>
      </c>
      <c r="F334" s="432" t="s">
        <v>527</v>
      </c>
      <c r="H334" s="430">
        <f>'4-Отчет за собствения капитал'!H19</f>
        <v>0</v>
      </c>
    </row>
    <row r="335" spans="1:8" ht="12.75">
      <c r="A335" s="422" t="str">
        <f t="shared" si="24"/>
        <v>СПЕЦИАЛИЗИРАНИ БИЗНЕС СИСТЕМИ АД</v>
      </c>
      <c r="B335" s="422" t="str">
        <f t="shared" si="25"/>
        <v>121814067</v>
      </c>
      <c r="C335" s="429">
        <f t="shared" si="26"/>
        <v>45199</v>
      </c>
      <c r="D335" s="422" t="s">
        <v>530</v>
      </c>
      <c r="E335" s="422">
        <v>6</v>
      </c>
      <c r="F335" s="432" t="s">
        <v>529</v>
      </c>
      <c r="H335" s="430">
        <f>'4-Отчет за собствения капитал'!H20</f>
        <v>0</v>
      </c>
    </row>
    <row r="336" spans="1:8" ht="12.75">
      <c r="A336" s="422" t="str">
        <f t="shared" si="24"/>
        <v>СПЕЦИАЛИЗИРАНИ БИЗНЕС СИСТЕМИ АД</v>
      </c>
      <c r="B336" s="422" t="str">
        <f t="shared" si="25"/>
        <v>121814067</v>
      </c>
      <c r="C336" s="429">
        <f t="shared" si="26"/>
        <v>45199</v>
      </c>
      <c r="D336" s="422" t="s">
        <v>532</v>
      </c>
      <c r="E336" s="422">
        <v>6</v>
      </c>
      <c r="F336" s="432" t="s">
        <v>531</v>
      </c>
      <c r="H336" s="430">
        <f>'4-Отчет за собствения капитал'!H21</f>
        <v>0</v>
      </c>
    </row>
    <row r="337" spans="1:8" ht="12.75">
      <c r="A337" s="422" t="str">
        <f t="shared" si="24"/>
        <v>СПЕЦИАЛИЗИРАНИ БИЗНЕС СИСТЕМИ АД</v>
      </c>
      <c r="B337" s="422" t="str">
        <f t="shared" si="25"/>
        <v>121814067</v>
      </c>
      <c r="C337" s="429">
        <f t="shared" si="26"/>
        <v>45199</v>
      </c>
      <c r="D337" s="422" t="s">
        <v>534</v>
      </c>
      <c r="E337" s="422">
        <v>6</v>
      </c>
      <c r="F337" s="432" t="s">
        <v>533</v>
      </c>
      <c r="H337" s="430">
        <f>'4-Отчет за собствения капитал'!H22</f>
        <v>0</v>
      </c>
    </row>
    <row r="338" spans="1:8" ht="12.75">
      <c r="A338" s="422" t="str">
        <f t="shared" si="24"/>
        <v>СПЕЦИАЛИЗИРАНИ БИЗНЕС СИСТЕМИ АД</v>
      </c>
      <c r="B338" s="422" t="str">
        <f t="shared" si="25"/>
        <v>121814067</v>
      </c>
      <c r="C338" s="429">
        <f t="shared" si="26"/>
        <v>45199</v>
      </c>
      <c r="D338" s="422" t="s">
        <v>536</v>
      </c>
      <c r="E338" s="422">
        <v>6</v>
      </c>
      <c r="F338" s="432" t="s">
        <v>535</v>
      </c>
      <c r="H338" s="430">
        <f>'4-Отчет за собствения капитал'!H23</f>
        <v>0</v>
      </c>
    </row>
    <row r="339" spans="1:8" ht="12.75">
      <c r="A339" s="422" t="str">
        <f t="shared" si="24"/>
        <v>СПЕЦИАЛИЗИРАНИ БИЗНЕС СИСТЕМИ АД</v>
      </c>
      <c r="B339" s="422" t="str">
        <f t="shared" si="25"/>
        <v>121814067</v>
      </c>
      <c r="C339" s="429">
        <f t="shared" si="26"/>
        <v>45199</v>
      </c>
      <c r="D339" s="422" t="s">
        <v>538</v>
      </c>
      <c r="E339" s="422">
        <v>6</v>
      </c>
      <c r="F339" s="432" t="s">
        <v>537</v>
      </c>
      <c r="H339" s="430">
        <f>'4-Отчет за собствения капитал'!H24</f>
        <v>0</v>
      </c>
    </row>
    <row r="340" spans="1:8" ht="12.75">
      <c r="A340" s="422" t="str">
        <f t="shared" si="24"/>
        <v>СПЕЦИАЛИЗИРАНИ БИЗНЕС СИСТЕМИ АД</v>
      </c>
      <c r="B340" s="422" t="str">
        <f t="shared" si="25"/>
        <v>121814067</v>
      </c>
      <c r="C340" s="429">
        <f t="shared" si="26"/>
        <v>45199</v>
      </c>
      <c r="D340" s="422" t="s">
        <v>540</v>
      </c>
      <c r="E340" s="422">
        <v>6</v>
      </c>
      <c r="F340" s="432" t="s">
        <v>539</v>
      </c>
      <c r="H340" s="430">
        <f>'4-Отчет за собствения капитал'!H25</f>
        <v>0</v>
      </c>
    </row>
    <row r="341" spans="1:8" ht="12.75">
      <c r="A341" s="422" t="str">
        <f t="shared" si="24"/>
        <v>СПЕЦИАЛИЗИРАНИ БИЗНЕС СИСТЕМИ АД</v>
      </c>
      <c r="B341" s="422" t="str">
        <f t="shared" si="25"/>
        <v>121814067</v>
      </c>
      <c r="C341" s="429">
        <f t="shared" si="26"/>
        <v>45199</v>
      </c>
      <c r="D341" s="422" t="s">
        <v>542</v>
      </c>
      <c r="E341" s="422">
        <v>6</v>
      </c>
      <c r="F341" s="432" t="s">
        <v>541</v>
      </c>
      <c r="H341" s="430">
        <f>'4-Отчет за собствения капитал'!H26</f>
        <v>0</v>
      </c>
    </row>
    <row r="342" spans="1:8" ht="12.75">
      <c r="A342" s="422" t="str">
        <f t="shared" si="24"/>
        <v>СПЕЦИАЛИЗИРАНИ БИЗНЕС СИСТЕМИ АД</v>
      </c>
      <c r="B342" s="422" t="str">
        <f t="shared" si="25"/>
        <v>121814067</v>
      </c>
      <c r="C342" s="429">
        <f t="shared" si="26"/>
        <v>45199</v>
      </c>
      <c r="D342" s="422" t="s">
        <v>543</v>
      </c>
      <c r="E342" s="422">
        <v>6</v>
      </c>
      <c r="F342" s="432" t="s">
        <v>537</v>
      </c>
      <c r="H342" s="430">
        <f>'4-Отчет за собствения капитал'!H27</f>
        <v>0</v>
      </c>
    </row>
    <row r="343" spans="1:8" ht="12.75">
      <c r="A343" s="422" t="str">
        <f t="shared" si="24"/>
        <v>СПЕЦИАЛИЗИРАНИ БИЗНЕС СИСТЕМИ АД</v>
      </c>
      <c r="B343" s="422" t="str">
        <f t="shared" si="25"/>
        <v>121814067</v>
      </c>
      <c r="C343" s="429">
        <f t="shared" si="26"/>
        <v>45199</v>
      </c>
      <c r="D343" s="422" t="s">
        <v>544</v>
      </c>
      <c r="E343" s="422">
        <v>6</v>
      </c>
      <c r="F343" s="432" t="s">
        <v>539</v>
      </c>
      <c r="H343" s="430">
        <f>'4-Отчет за собствения капитал'!H28</f>
        <v>0</v>
      </c>
    </row>
    <row r="344" spans="1:8" ht="12.75">
      <c r="A344" s="422" t="str">
        <f t="shared" si="24"/>
        <v>СПЕЦИАЛИЗИРАНИ БИЗНЕС СИСТЕМИ АД</v>
      </c>
      <c r="B344" s="422" t="str">
        <f t="shared" si="25"/>
        <v>121814067</v>
      </c>
      <c r="C344" s="429">
        <f t="shared" si="26"/>
        <v>45199</v>
      </c>
      <c r="D344" s="422" t="s">
        <v>546</v>
      </c>
      <c r="E344" s="422">
        <v>6</v>
      </c>
      <c r="F344" s="432" t="s">
        <v>545</v>
      </c>
      <c r="H344" s="430">
        <f>'4-Отчет за собствения капитал'!H29</f>
        <v>0</v>
      </c>
    </row>
    <row r="345" spans="1:8" ht="12.75">
      <c r="A345" s="422" t="str">
        <f t="shared" si="24"/>
        <v>СПЕЦИАЛИЗИРАНИ БИЗНЕС СИСТЕМИ АД</v>
      </c>
      <c r="B345" s="422" t="str">
        <f t="shared" si="25"/>
        <v>121814067</v>
      </c>
      <c r="C345" s="429">
        <f t="shared" si="26"/>
        <v>45199</v>
      </c>
      <c r="D345" s="422" t="s">
        <v>548</v>
      </c>
      <c r="E345" s="422">
        <v>6</v>
      </c>
      <c r="F345" s="432" t="s">
        <v>547</v>
      </c>
      <c r="H345" s="430">
        <f>'4-Отчет за собствения капитал'!H30</f>
        <v>0</v>
      </c>
    </row>
    <row r="346" spans="1:8" ht="12.75">
      <c r="A346" s="422" t="str">
        <f aca="true" t="shared" si="27" ref="A346:A409">pdeName</f>
        <v>СПЕЦИАЛИЗИРАНИ БИЗНЕС СИСТЕМИ АД</v>
      </c>
      <c r="B346" s="422" t="str">
        <f aca="true" t="shared" si="28" ref="B346:B409">pdeBulstat</f>
        <v>121814067</v>
      </c>
      <c r="C346" s="429">
        <f aca="true" t="shared" si="29" ref="C346:C409">endDate</f>
        <v>45199</v>
      </c>
      <c r="D346" s="422" t="s">
        <v>550</v>
      </c>
      <c r="E346" s="422">
        <v>6</v>
      </c>
      <c r="F346" s="432" t="s">
        <v>549</v>
      </c>
      <c r="H346" s="430">
        <f>'4-Отчет за собствения капитал'!H31</f>
        <v>26</v>
      </c>
    </row>
    <row r="347" spans="1:8" ht="12.75">
      <c r="A347" s="422" t="str">
        <f t="shared" si="27"/>
        <v>СПЕЦИАЛИЗИРАНИ БИЗНЕС СИСТЕМИ АД</v>
      </c>
      <c r="B347" s="422" t="str">
        <f t="shared" si="28"/>
        <v>121814067</v>
      </c>
      <c r="C347" s="429">
        <f t="shared" si="29"/>
        <v>45199</v>
      </c>
      <c r="D347" s="422" t="s">
        <v>552</v>
      </c>
      <c r="E347" s="422">
        <v>6</v>
      </c>
      <c r="F347" s="432" t="s">
        <v>551</v>
      </c>
      <c r="H347" s="430">
        <f>'4-Отчет за собствения капитал'!H32</f>
        <v>0</v>
      </c>
    </row>
    <row r="348" spans="1:8" ht="12.75">
      <c r="A348" s="422" t="str">
        <f t="shared" si="27"/>
        <v>СПЕЦИАЛИЗИРАНИ БИЗНЕС СИСТЕМИ АД</v>
      </c>
      <c r="B348" s="422" t="str">
        <f t="shared" si="28"/>
        <v>121814067</v>
      </c>
      <c r="C348" s="429">
        <f t="shared" si="29"/>
        <v>45199</v>
      </c>
      <c r="D348" s="422" t="s">
        <v>554</v>
      </c>
      <c r="E348" s="422">
        <v>6</v>
      </c>
      <c r="F348" s="432" t="s">
        <v>553</v>
      </c>
      <c r="H348" s="430">
        <f>'4-Отчет за собствения капитал'!H33</f>
        <v>0</v>
      </c>
    </row>
    <row r="349" spans="1:8" ht="12.75">
      <c r="A349" s="422" t="str">
        <f t="shared" si="27"/>
        <v>СПЕЦИАЛИЗИРАНИ БИЗНЕС СИСТЕМИ АД</v>
      </c>
      <c r="B349" s="422" t="str">
        <f t="shared" si="28"/>
        <v>121814067</v>
      </c>
      <c r="C349" s="429">
        <f t="shared" si="29"/>
        <v>45199</v>
      </c>
      <c r="D349" s="422" t="s">
        <v>556</v>
      </c>
      <c r="E349" s="422">
        <v>6</v>
      </c>
      <c r="F349" s="433" t="s">
        <v>555</v>
      </c>
      <c r="H349" s="430">
        <f>'4-Отчет за собствения капитал'!H34</f>
        <v>26</v>
      </c>
    </row>
    <row r="350" spans="1:8" ht="12.75">
      <c r="A350" s="422" t="str">
        <f t="shared" si="27"/>
        <v>СПЕЦИАЛИЗИРАНИ БИЗНЕС СИСТЕМИ АД</v>
      </c>
      <c r="B350" s="422" t="str">
        <f t="shared" si="28"/>
        <v>121814067</v>
      </c>
      <c r="C350" s="429">
        <f t="shared" si="29"/>
        <v>45199</v>
      </c>
      <c r="D350" s="422" t="s">
        <v>516</v>
      </c>
      <c r="E350" s="422">
        <v>7</v>
      </c>
      <c r="F350" s="432" t="s">
        <v>515</v>
      </c>
      <c r="H350" s="430">
        <f>'4-Отчет за собствения капитал'!I13</f>
        <v>188</v>
      </c>
    </row>
    <row r="351" spans="1:8" ht="12.75">
      <c r="A351" s="422" t="str">
        <f t="shared" si="27"/>
        <v>СПЕЦИАЛИЗИРАНИ БИЗНЕС СИСТЕМИ АД</v>
      </c>
      <c r="B351" s="422" t="str">
        <f t="shared" si="28"/>
        <v>121814067</v>
      </c>
      <c r="C351" s="429">
        <f t="shared" si="29"/>
        <v>45199</v>
      </c>
      <c r="D351" s="422" t="s">
        <v>518</v>
      </c>
      <c r="E351" s="422">
        <v>7</v>
      </c>
      <c r="F351" s="432" t="s">
        <v>517</v>
      </c>
      <c r="H351" s="430">
        <f>'4-Отчет за собствения капитал'!I14</f>
        <v>0</v>
      </c>
    </row>
    <row r="352" spans="1:8" ht="12.75">
      <c r="A352" s="422" t="str">
        <f t="shared" si="27"/>
        <v>СПЕЦИАЛИЗИРАНИ БИЗНЕС СИСТЕМИ АД</v>
      </c>
      <c r="B352" s="422" t="str">
        <f t="shared" si="28"/>
        <v>121814067</v>
      </c>
      <c r="C352" s="429">
        <f t="shared" si="29"/>
        <v>45199</v>
      </c>
      <c r="D352" s="422" t="s">
        <v>520</v>
      </c>
      <c r="E352" s="422">
        <v>7</v>
      </c>
      <c r="F352" s="432" t="s">
        <v>519</v>
      </c>
      <c r="H352" s="430">
        <f>'4-Отчет за собствения капитал'!I15</f>
        <v>0</v>
      </c>
    </row>
    <row r="353" spans="1:8" ht="12.75">
      <c r="A353" s="422" t="str">
        <f t="shared" si="27"/>
        <v>СПЕЦИАЛИЗИРАНИ БИЗНЕС СИСТЕМИ АД</v>
      </c>
      <c r="B353" s="422" t="str">
        <f t="shared" si="28"/>
        <v>121814067</v>
      </c>
      <c r="C353" s="429">
        <f t="shared" si="29"/>
        <v>45199</v>
      </c>
      <c r="D353" s="422" t="s">
        <v>522</v>
      </c>
      <c r="E353" s="422">
        <v>7</v>
      </c>
      <c r="F353" s="432" t="s">
        <v>521</v>
      </c>
      <c r="H353" s="430">
        <f>'4-Отчет за собствения капитал'!I16</f>
        <v>0</v>
      </c>
    </row>
    <row r="354" spans="1:8" ht="12.75">
      <c r="A354" s="422" t="str">
        <f t="shared" si="27"/>
        <v>СПЕЦИАЛИЗИРАНИ БИЗНЕС СИСТЕМИ АД</v>
      </c>
      <c r="B354" s="422" t="str">
        <f t="shared" si="28"/>
        <v>121814067</v>
      </c>
      <c r="C354" s="429">
        <f t="shared" si="29"/>
        <v>45199</v>
      </c>
      <c r="D354" s="422" t="s">
        <v>524</v>
      </c>
      <c r="E354" s="422">
        <v>7</v>
      </c>
      <c r="F354" s="432" t="s">
        <v>523</v>
      </c>
      <c r="H354" s="430">
        <f>'4-Отчет за собствения капитал'!I17</f>
        <v>188</v>
      </c>
    </row>
    <row r="355" spans="1:8" ht="12.75">
      <c r="A355" s="422" t="str">
        <f t="shared" si="27"/>
        <v>СПЕЦИАЛИЗИРАНИ БИЗНЕС СИСТЕМИ АД</v>
      </c>
      <c r="B355" s="422" t="str">
        <f t="shared" si="28"/>
        <v>121814067</v>
      </c>
      <c r="C355" s="429">
        <f t="shared" si="29"/>
        <v>45199</v>
      </c>
      <c r="D355" s="422" t="s">
        <v>526</v>
      </c>
      <c r="E355" s="422">
        <v>7</v>
      </c>
      <c r="F355" s="432" t="s">
        <v>525</v>
      </c>
      <c r="H355" s="430">
        <f>'4-Отчет за собствения капитал'!I18</f>
        <v>0</v>
      </c>
    </row>
    <row r="356" spans="1:8" ht="12.75">
      <c r="A356" s="422" t="str">
        <f t="shared" si="27"/>
        <v>СПЕЦИАЛИЗИРАНИ БИЗНЕС СИСТЕМИ АД</v>
      </c>
      <c r="B356" s="422" t="str">
        <f t="shared" si="28"/>
        <v>121814067</v>
      </c>
      <c r="C356" s="429">
        <f t="shared" si="29"/>
        <v>45199</v>
      </c>
      <c r="D356" s="422" t="s">
        <v>528</v>
      </c>
      <c r="E356" s="422">
        <v>7</v>
      </c>
      <c r="F356" s="432" t="s">
        <v>527</v>
      </c>
      <c r="H356" s="430">
        <f>'4-Отчет за собствения капитал'!I19</f>
        <v>-13</v>
      </c>
    </row>
    <row r="357" spans="1:8" ht="12.75">
      <c r="A357" s="422" t="str">
        <f t="shared" si="27"/>
        <v>СПЕЦИАЛИЗИРАНИ БИЗНЕС СИСТЕМИ АД</v>
      </c>
      <c r="B357" s="422" t="str">
        <f t="shared" si="28"/>
        <v>121814067</v>
      </c>
      <c r="C357" s="429">
        <f t="shared" si="29"/>
        <v>45199</v>
      </c>
      <c r="D357" s="422" t="s">
        <v>530</v>
      </c>
      <c r="E357" s="422">
        <v>7</v>
      </c>
      <c r="F357" s="432" t="s">
        <v>529</v>
      </c>
      <c r="H357" s="430">
        <f>'4-Отчет за собствения капитал'!I20</f>
        <v>-13</v>
      </c>
    </row>
    <row r="358" spans="1:8" ht="12.75">
      <c r="A358" s="422" t="str">
        <f t="shared" si="27"/>
        <v>СПЕЦИАЛИЗИРАНИ БИЗНЕС СИСТЕМИ АД</v>
      </c>
      <c r="B358" s="422" t="str">
        <f t="shared" si="28"/>
        <v>121814067</v>
      </c>
      <c r="C358" s="429">
        <f t="shared" si="29"/>
        <v>45199</v>
      </c>
      <c r="D358" s="422" t="s">
        <v>532</v>
      </c>
      <c r="E358" s="422">
        <v>7</v>
      </c>
      <c r="F358" s="432" t="s">
        <v>531</v>
      </c>
      <c r="H358" s="430">
        <f>'4-Отчет за собствения капитал'!I21</f>
        <v>0</v>
      </c>
    </row>
    <row r="359" spans="1:8" ht="12.75">
      <c r="A359" s="422" t="str">
        <f t="shared" si="27"/>
        <v>СПЕЦИАЛИЗИРАНИ БИЗНЕС СИСТЕМИ АД</v>
      </c>
      <c r="B359" s="422" t="str">
        <f t="shared" si="28"/>
        <v>121814067</v>
      </c>
      <c r="C359" s="429">
        <f t="shared" si="29"/>
        <v>45199</v>
      </c>
      <c r="D359" s="422" t="s">
        <v>534</v>
      </c>
      <c r="E359" s="422">
        <v>7</v>
      </c>
      <c r="F359" s="432" t="s">
        <v>533</v>
      </c>
      <c r="H359" s="430">
        <f>'4-Отчет за собствения капитал'!I22</f>
        <v>-66</v>
      </c>
    </row>
    <row r="360" spans="1:8" ht="12.75">
      <c r="A360" s="422" t="str">
        <f t="shared" si="27"/>
        <v>СПЕЦИАЛИЗИРАНИ БИЗНЕС СИСТЕМИ АД</v>
      </c>
      <c r="B360" s="422" t="str">
        <f t="shared" si="28"/>
        <v>121814067</v>
      </c>
      <c r="C360" s="429">
        <f t="shared" si="29"/>
        <v>45199</v>
      </c>
      <c r="D360" s="422" t="s">
        <v>536</v>
      </c>
      <c r="E360" s="422">
        <v>7</v>
      </c>
      <c r="F360" s="432" t="s">
        <v>535</v>
      </c>
      <c r="H360" s="430">
        <f>'4-Отчет за собствения капитал'!I23</f>
        <v>0</v>
      </c>
    </row>
    <row r="361" spans="1:8" ht="12.75">
      <c r="A361" s="422" t="str">
        <f t="shared" si="27"/>
        <v>СПЕЦИАЛИЗИРАНИ БИЗНЕС СИСТЕМИ АД</v>
      </c>
      <c r="B361" s="422" t="str">
        <f t="shared" si="28"/>
        <v>121814067</v>
      </c>
      <c r="C361" s="429">
        <f t="shared" si="29"/>
        <v>45199</v>
      </c>
      <c r="D361" s="422" t="s">
        <v>538</v>
      </c>
      <c r="E361" s="422">
        <v>7</v>
      </c>
      <c r="F361" s="432" t="s">
        <v>537</v>
      </c>
      <c r="H361" s="430">
        <f>'4-Отчет за собствения капитал'!I24</f>
        <v>0</v>
      </c>
    </row>
    <row r="362" spans="1:8" ht="12.75">
      <c r="A362" s="422" t="str">
        <f t="shared" si="27"/>
        <v>СПЕЦИАЛИЗИРАНИ БИЗНЕС СИСТЕМИ АД</v>
      </c>
      <c r="B362" s="422" t="str">
        <f t="shared" si="28"/>
        <v>121814067</v>
      </c>
      <c r="C362" s="429">
        <f t="shared" si="29"/>
        <v>45199</v>
      </c>
      <c r="D362" s="422" t="s">
        <v>540</v>
      </c>
      <c r="E362" s="422">
        <v>7</v>
      </c>
      <c r="F362" s="432" t="s">
        <v>539</v>
      </c>
      <c r="H362" s="430">
        <f>'4-Отчет за собствения капитал'!I25</f>
        <v>0</v>
      </c>
    </row>
    <row r="363" spans="1:8" ht="12.75">
      <c r="A363" s="422" t="str">
        <f t="shared" si="27"/>
        <v>СПЕЦИАЛИЗИРАНИ БИЗНЕС СИСТЕМИ АД</v>
      </c>
      <c r="B363" s="422" t="str">
        <f t="shared" si="28"/>
        <v>121814067</v>
      </c>
      <c r="C363" s="429">
        <f t="shared" si="29"/>
        <v>45199</v>
      </c>
      <c r="D363" s="422" t="s">
        <v>542</v>
      </c>
      <c r="E363" s="422">
        <v>7</v>
      </c>
      <c r="F363" s="432" t="s">
        <v>541</v>
      </c>
      <c r="H363" s="430">
        <f>'4-Отчет за собствения капитал'!I26</f>
        <v>0</v>
      </c>
    </row>
    <row r="364" spans="1:8" ht="12.75">
      <c r="A364" s="422" t="str">
        <f t="shared" si="27"/>
        <v>СПЕЦИАЛИЗИРАНИ БИЗНЕС СИСТЕМИ АД</v>
      </c>
      <c r="B364" s="422" t="str">
        <f t="shared" si="28"/>
        <v>121814067</v>
      </c>
      <c r="C364" s="429">
        <f t="shared" si="29"/>
        <v>45199</v>
      </c>
      <c r="D364" s="422" t="s">
        <v>543</v>
      </c>
      <c r="E364" s="422">
        <v>7</v>
      </c>
      <c r="F364" s="432" t="s">
        <v>537</v>
      </c>
      <c r="H364" s="430">
        <f>'4-Отчет за собствения капитал'!I27</f>
        <v>0</v>
      </c>
    </row>
    <row r="365" spans="1:8" ht="12.75">
      <c r="A365" s="422" t="str">
        <f t="shared" si="27"/>
        <v>СПЕЦИАЛИЗИРАНИ БИЗНЕС СИСТЕМИ АД</v>
      </c>
      <c r="B365" s="422" t="str">
        <f t="shared" si="28"/>
        <v>121814067</v>
      </c>
      <c r="C365" s="429">
        <f t="shared" si="29"/>
        <v>45199</v>
      </c>
      <c r="D365" s="422" t="s">
        <v>544</v>
      </c>
      <c r="E365" s="422">
        <v>7</v>
      </c>
      <c r="F365" s="432" t="s">
        <v>539</v>
      </c>
      <c r="H365" s="430">
        <f>'4-Отчет за собствения капитал'!I28</f>
        <v>0</v>
      </c>
    </row>
    <row r="366" spans="1:8" ht="12.75">
      <c r="A366" s="422" t="str">
        <f t="shared" si="27"/>
        <v>СПЕЦИАЛИЗИРАНИ БИЗНЕС СИСТЕМИ АД</v>
      </c>
      <c r="B366" s="422" t="str">
        <f t="shared" si="28"/>
        <v>121814067</v>
      </c>
      <c r="C366" s="429">
        <f t="shared" si="29"/>
        <v>45199</v>
      </c>
      <c r="D366" s="422" t="s">
        <v>546</v>
      </c>
      <c r="E366" s="422">
        <v>7</v>
      </c>
      <c r="F366" s="432" t="s">
        <v>545</v>
      </c>
      <c r="H366" s="430">
        <f>'4-Отчет за собствения капитал'!I29</f>
        <v>0</v>
      </c>
    </row>
    <row r="367" spans="1:8" ht="12.75">
      <c r="A367" s="422" t="str">
        <f t="shared" si="27"/>
        <v>СПЕЦИАЛИЗИРАНИ БИЗНЕС СИСТЕМИ АД</v>
      </c>
      <c r="B367" s="422" t="str">
        <f t="shared" si="28"/>
        <v>121814067</v>
      </c>
      <c r="C367" s="429">
        <f t="shared" si="29"/>
        <v>45199</v>
      </c>
      <c r="D367" s="422" t="s">
        <v>548</v>
      </c>
      <c r="E367" s="422">
        <v>7</v>
      </c>
      <c r="F367" s="432" t="s">
        <v>547</v>
      </c>
      <c r="H367" s="430">
        <f>'4-Отчет за собствения капитал'!I30</f>
        <v>0</v>
      </c>
    </row>
    <row r="368" spans="1:8" ht="12.75">
      <c r="A368" s="422" t="str">
        <f t="shared" si="27"/>
        <v>СПЕЦИАЛИЗИРАНИ БИЗНЕС СИСТЕМИ АД</v>
      </c>
      <c r="B368" s="422" t="str">
        <f t="shared" si="28"/>
        <v>121814067</v>
      </c>
      <c r="C368" s="429">
        <f t="shared" si="29"/>
        <v>45199</v>
      </c>
      <c r="D368" s="422" t="s">
        <v>550</v>
      </c>
      <c r="E368" s="422">
        <v>7</v>
      </c>
      <c r="F368" s="432" t="s">
        <v>549</v>
      </c>
      <c r="H368" s="430">
        <f>'4-Отчет за собствения капитал'!I31</f>
        <v>109</v>
      </c>
    </row>
    <row r="369" spans="1:8" ht="12.75">
      <c r="A369" s="422" t="str">
        <f t="shared" si="27"/>
        <v>СПЕЦИАЛИЗИРАНИ БИЗНЕС СИСТЕМИ АД</v>
      </c>
      <c r="B369" s="422" t="str">
        <f t="shared" si="28"/>
        <v>121814067</v>
      </c>
      <c r="C369" s="429">
        <f t="shared" si="29"/>
        <v>45199</v>
      </c>
      <c r="D369" s="422" t="s">
        <v>552</v>
      </c>
      <c r="E369" s="422">
        <v>7</v>
      </c>
      <c r="F369" s="432" t="s">
        <v>551</v>
      </c>
      <c r="H369" s="430">
        <f>'4-Отчет за собствения капитал'!I32</f>
        <v>0</v>
      </c>
    </row>
    <row r="370" spans="1:8" ht="12.75">
      <c r="A370" s="422" t="str">
        <f t="shared" si="27"/>
        <v>СПЕЦИАЛИЗИРАНИ БИЗНЕС СИСТЕМИ АД</v>
      </c>
      <c r="B370" s="422" t="str">
        <f t="shared" si="28"/>
        <v>121814067</v>
      </c>
      <c r="C370" s="429">
        <f t="shared" si="29"/>
        <v>45199</v>
      </c>
      <c r="D370" s="422" t="s">
        <v>554</v>
      </c>
      <c r="E370" s="422">
        <v>7</v>
      </c>
      <c r="F370" s="432" t="s">
        <v>553</v>
      </c>
      <c r="H370" s="430">
        <f>'4-Отчет за собствения капитал'!I33</f>
        <v>0</v>
      </c>
    </row>
    <row r="371" spans="1:8" ht="12.75">
      <c r="A371" s="422" t="str">
        <f t="shared" si="27"/>
        <v>СПЕЦИАЛИЗИРАНИ БИЗНЕС СИСТЕМИ АД</v>
      </c>
      <c r="B371" s="422" t="str">
        <f t="shared" si="28"/>
        <v>121814067</v>
      </c>
      <c r="C371" s="429">
        <f t="shared" si="29"/>
        <v>45199</v>
      </c>
      <c r="D371" s="422" t="s">
        <v>556</v>
      </c>
      <c r="E371" s="422">
        <v>7</v>
      </c>
      <c r="F371" s="433" t="s">
        <v>555</v>
      </c>
      <c r="H371" s="430">
        <f>'4-Отчет за собствения капитал'!I34</f>
        <v>109</v>
      </c>
    </row>
    <row r="372" spans="1:8" ht="12.75">
      <c r="A372" s="422" t="str">
        <f t="shared" si="27"/>
        <v>СПЕЦИАЛИЗИРАНИ БИЗНЕС СИСТЕМИ АД</v>
      </c>
      <c r="B372" s="422" t="str">
        <f t="shared" si="28"/>
        <v>121814067</v>
      </c>
      <c r="C372" s="429">
        <f t="shared" si="29"/>
        <v>45199</v>
      </c>
      <c r="D372" s="422" t="s">
        <v>516</v>
      </c>
      <c r="E372" s="422">
        <v>8</v>
      </c>
      <c r="F372" s="432" t="s">
        <v>515</v>
      </c>
      <c r="H372" s="430">
        <f>'4-Отчет за собствения капитал'!J13</f>
        <v>-463</v>
      </c>
    </row>
    <row r="373" spans="1:8" ht="12.75">
      <c r="A373" s="422" t="str">
        <f t="shared" si="27"/>
        <v>СПЕЦИАЛИЗИРАНИ БИЗНЕС СИСТЕМИ АД</v>
      </c>
      <c r="B373" s="422" t="str">
        <f t="shared" si="28"/>
        <v>121814067</v>
      </c>
      <c r="C373" s="429">
        <f t="shared" si="29"/>
        <v>45199</v>
      </c>
      <c r="D373" s="422" t="s">
        <v>518</v>
      </c>
      <c r="E373" s="422">
        <v>8</v>
      </c>
      <c r="F373" s="432" t="s">
        <v>517</v>
      </c>
      <c r="H373" s="430">
        <f>'4-Отчет за собствения капитал'!J14</f>
        <v>0</v>
      </c>
    </row>
    <row r="374" spans="1:8" ht="12.75">
      <c r="A374" s="422" t="str">
        <f t="shared" si="27"/>
        <v>СПЕЦИАЛИЗИРАНИ БИЗНЕС СИСТЕМИ АД</v>
      </c>
      <c r="B374" s="422" t="str">
        <f t="shared" si="28"/>
        <v>121814067</v>
      </c>
      <c r="C374" s="429">
        <f t="shared" si="29"/>
        <v>45199</v>
      </c>
      <c r="D374" s="422" t="s">
        <v>520</v>
      </c>
      <c r="E374" s="422">
        <v>8</v>
      </c>
      <c r="F374" s="432" t="s">
        <v>519</v>
      </c>
      <c r="H374" s="430">
        <f>'4-Отчет за собствения капитал'!J15</f>
        <v>0</v>
      </c>
    </row>
    <row r="375" spans="1:8" ht="12.75">
      <c r="A375" s="422" t="str">
        <f t="shared" si="27"/>
        <v>СПЕЦИАЛИЗИРАНИ БИЗНЕС СИСТЕМИ АД</v>
      </c>
      <c r="B375" s="422" t="str">
        <f t="shared" si="28"/>
        <v>121814067</v>
      </c>
      <c r="C375" s="429">
        <f t="shared" si="29"/>
        <v>45199</v>
      </c>
      <c r="D375" s="422" t="s">
        <v>522</v>
      </c>
      <c r="E375" s="422">
        <v>8</v>
      </c>
      <c r="F375" s="432" t="s">
        <v>521</v>
      </c>
      <c r="H375" s="430">
        <f>'4-Отчет за собствения капитал'!J16</f>
        <v>0</v>
      </c>
    </row>
    <row r="376" spans="1:8" ht="12.75">
      <c r="A376" s="422" t="str">
        <f t="shared" si="27"/>
        <v>СПЕЦИАЛИЗИРАНИ БИЗНЕС СИСТЕМИ АД</v>
      </c>
      <c r="B376" s="422" t="str">
        <f t="shared" si="28"/>
        <v>121814067</v>
      </c>
      <c r="C376" s="429">
        <f t="shared" si="29"/>
        <v>45199</v>
      </c>
      <c r="D376" s="422" t="s">
        <v>524</v>
      </c>
      <c r="E376" s="422">
        <v>8</v>
      </c>
      <c r="F376" s="432" t="s">
        <v>523</v>
      </c>
      <c r="H376" s="430">
        <f>'4-Отчет за собствения капитал'!J17</f>
        <v>-463</v>
      </c>
    </row>
    <row r="377" spans="1:8" ht="12.75">
      <c r="A377" s="422" t="str">
        <f t="shared" si="27"/>
        <v>СПЕЦИАЛИЗИРАНИ БИЗНЕС СИСТЕМИ АД</v>
      </c>
      <c r="B377" s="422" t="str">
        <f t="shared" si="28"/>
        <v>121814067</v>
      </c>
      <c r="C377" s="429">
        <f t="shared" si="29"/>
        <v>45199</v>
      </c>
      <c r="D377" s="422" t="s">
        <v>526</v>
      </c>
      <c r="E377" s="422">
        <v>8</v>
      </c>
      <c r="F377" s="432" t="s">
        <v>525</v>
      </c>
      <c r="H377" s="430">
        <f>'4-Отчет за собствения капитал'!J18</f>
        <v>-241</v>
      </c>
    </row>
    <row r="378" spans="1:8" ht="12.75">
      <c r="A378" s="422" t="str">
        <f t="shared" si="27"/>
        <v>СПЕЦИАЛИЗИРАНИ БИЗНЕС СИСТЕМИ АД</v>
      </c>
      <c r="B378" s="422" t="str">
        <f t="shared" si="28"/>
        <v>121814067</v>
      </c>
      <c r="C378" s="429">
        <f t="shared" si="29"/>
        <v>45199</v>
      </c>
      <c r="D378" s="422" t="s">
        <v>528</v>
      </c>
      <c r="E378" s="422">
        <v>8</v>
      </c>
      <c r="F378" s="432" t="s">
        <v>527</v>
      </c>
      <c r="H378" s="430">
        <f>'4-Отчет за собствения капитал'!J19</f>
        <v>0</v>
      </c>
    </row>
    <row r="379" spans="1:8" ht="12.75">
      <c r="A379" s="422" t="str">
        <f t="shared" si="27"/>
        <v>СПЕЦИАЛИЗИРАНИ БИЗНЕС СИСТЕМИ АД</v>
      </c>
      <c r="B379" s="422" t="str">
        <f t="shared" si="28"/>
        <v>121814067</v>
      </c>
      <c r="C379" s="429">
        <f t="shared" si="29"/>
        <v>45199</v>
      </c>
      <c r="D379" s="422" t="s">
        <v>530</v>
      </c>
      <c r="E379" s="422">
        <v>8</v>
      </c>
      <c r="F379" s="432" t="s">
        <v>529</v>
      </c>
      <c r="H379" s="430">
        <f>'4-Отчет за собствения капитал'!J20</f>
        <v>0</v>
      </c>
    </row>
    <row r="380" spans="1:8" ht="12.75">
      <c r="A380" s="422" t="str">
        <f t="shared" si="27"/>
        <v>СПЕЦИАЛИЗИРАНИ БИЗНЕС СИСТЕМИ АД</v>
      </c>
      <c r="B380" s="422" t="str">
        <f t="shared" si="28"/>
        <v>121814067</v>
      </c>
      <c r="C380" s="429">
        <f t="shared" si="29"/>
        <v>45199</v>
      </c>
      <c r="D380" s="422" t="s">
        <v>532</v>
      </c>
      <c r="E380" s="422">
        <v>8</v>
      </c>
      <c r="F380" s="432" t="s">
        <v>531</v>
      </c>
      <c r="H380" s="430">
        <f>'4-Отчет за собствения капитал'!J21</f>
        <v>0</v>
      </c>
    </row>
    <row r="381" spans="1:8" ht="12.75">
      <c r="A381" s="422" t="str">
        <f t="shared" si="27"/>
        <v>СПЕЦИАЛИЗИРАНИ БИЗНЕС СИСТЕМИ АД</v>
      </c>
      <c r="B381" s="422" t="str">
        <f t="shared" si="28"/>
        <v>121814067</v>
      </c>
      <c r="C381" s="429">
        <f t="shared" si="29"/>
        <v>45199</v>
      </c>
      <c r="D381" s="422" t="s">
        <v>534</v>
      </c>
      <c r="E381" s="422">
        <v>8</v>
      </c>
      <c r="F381" s="432" t="s">
        <v>533</v>
      </c>
      <c r="H381" s="430">
        <f>'4-Отчет за собствения капитал'!J22</f>
        <v>66</v>
      </c>
    </row>
    <row r="382" spans="1:8" ht="12.75">
      <c r="A382" s="422" t="str">
        <f t="shared" si="27"/>
        <v>СПЕЦИАЛИЗИРАНИ БИЗНЕС СИСТЕМИ АД</v>
      </c>
      <c r="B382" s="422" t="str">
        <f t="shared" si="28"/>
        <v>121814067</v>
      </c>
      <c r="C382" s="429">
        <f t="shared" si="29"/>
        <v>45199</v>
      </c>
      <c r="D382" s="422" t="s">
        <v>536</v>
      </c>
      <c r="E382" s="422">
        <v>8</v>
      </c>
      <c r="F382" s="432" t="s">
        <v>535</v>
      </c>
      <c r="H382" s="430">
        <f>'4-Отчет за собствения капитал'!J23</f>
        <v>0</v>
      </c>
    </row>
    <row r="383" spans="1:8" ht="12.75">
      <c r="A383" s="422" t="str">
        <f t="shared" si="27"/>
        <v>СПЕЦИАЛИЗИРАНИ БИЗНЕС СИСТЕМИ АД</v>
      </c>
      <c r="B383" s="422" t="str">
        <f t="shared" si="28"/>
        <v>121814067</v>
      </c>
      <c r="C383" s="429">
        <f t="shared" si="29"/>
        <v>45199</v>
      </c>
      <c r="D383" s="422" t="s">
        <v>538</v>
      </c>
      <c r="E383" s="422">
        <v>8</v>
      </c>
      <c r="F383" s="432" t="s">
        <v>537</v>
      </c>
      <c r="H383" s="430">
        <f>'4-Отчет за собствения капитал'!J24</f>
        <v>0</v>
      </c>
    </row>
    <row r="384" spans="1:8" ht="12.75">
      <c r="A384" s="422" t="str">
        <f t="shared" si="27"/>
        <v>СПЕЦИАЛИЗИРАНИ БИЗНЕС СИСТЕМИ АД</v>
      </c>
      <c r="B384" s="422" t="str">
        <f t="shared" si="28"/>
        <v>121814067</v>
      </c>
      <c r="C384" s="429">
        <f t="shared" si="29"/>
        <v>45199</v>
      </c>
      <c r="D384" s="422" t="s">
        <v>540</v>
      </c>
      <c r="E384" s="422">
        <v>8</v>
      </c>
      <c r="F384" s="432" t="s">
        <v>539</v>
      </c>
      <c r="H384" s="430">
        <f>'4-Отчет за собствения капитал'!J25</f>
        <v>0</v>
      </c>
    </row>
    <row r="385" spans="1:8" ht="12.75">
      <c r="A385" s="422" t="str">
        <f t="shared" si="27"/>
        <v>СПЕЦИАЛИЗИРАНИ БИЗНЕС СИСТЕМИ АД</v>
      </c>
      <c r="B385" s="422" t="str">
        <f t="shared" si="28"/>
        <v>121814067</v>
      </c>
      <c r="C385" s="429">
        <f t="shared" si="29"/>
        <v>45199</v>
      </c>
      <c r="D385" s="422" t="s">
        <v>542</v>
      </c>
      <c r="E385" s="422">
        <v>8</v>
      </c>
      <c r="F385" s="432" t="s">
        <v>541</v>
      </c>
      <c r="H385" s="430">
        <f>'4-Отчет за собствения капитал'!J26</f>
        <v>0</v>
      </c>
    </row>
    <row r="386" spans="1:8" ht="12.75">
      <c r="A386" s="422" t="str">
        <f t="shared" si="27"/>
        <v>СПЕЦИАЛИЗИРАНИ БИЗНЕС СИСТЕМИ АД</v>
      </c>
      <c r="B386" s="422" t="str">
        <f t="shared" si="28"/>
        <v>121814067</v>
      </c>
      <c r="C386" s="429">
        <f t="shared" si="29"/>
        <v>45199</v>
      </c>
      <c r="D386" s="422" t="s">
        <v>543</v>
      </c>
      <c r="E386" s="422">
        <v>8</v>
      </c>
      <c r="F386" s="432" t="s">
        <v>537</v>
      </c>
      <c r="H386" s="430">
        <f>'4-Отчет за собствения капитал'!J27</f>
        <v>0</v>
      </c>
    </row>
    <row r="387" spans="1:8" ht="12.75">
      <c r="A387" s="422" t="str">
        <f t="shared" si="27"/>
        <v>СПЕЦИАЛИЗИРАНИ БИЗНЕС СИСТЕМИ АД</v>
      </c>
      <c r="B387" s="422" t="str">
        <f t="shared" si="28"/>
        <v>121814067</v>
      </c>
      <c r="C387" s="429">
        <f t="shared" si="29"/>
        <v>45199</v>
      </c>
      <c r="D387" s="422" t="s">
        <v>544</v>
      </c>
      <c r="E387" s="422">
        <v>8</v>
      </c>
      <c r="F387" s="432" t="s">
        <v>539</v>
      </c>
      <c r="H387" s="430">
        <f>'4-Отчет за собствения капитал'!J28</f>
        <v>0</v>
      </c>
    </row>
    <row r="388" spans="1:8" ht="12.75">
      <c r="A388" s="422" t="str">
        <f t="shared" si="27"/>
        <v>СПЕЦИАЛИЗИРАНИ БИЗНЕС СИСТЕМИ АД</v>
      </c>
      <c r="B388" s="422" t="str">
        <f t="shared" si="28"/>
        <v>121814067</v>
      </c>
      <c r="C388" s="429">
        <f t="shared" si="29"/>
        <v>45199</v>
      </c>
      <c r="D388" s="422" t="s">
        <v>546</v>
      </c>
      <c r="E388" s="422">
        <v>8</v>
      </c>
      <c r="F388" s="432" t="s">
        <v>545</v>
      </c>
      <c r="H388" s="430">
        <f>'4-Отчет за собствения капитал'!J29</f>
        <v>0</v>
      </c>
    </row>
    <row r="389" spans="1:8" ht="12.75">
      <c r="A389" s="422" t="str">
        <f t="shared" si="27"/>
        <v>СПЕЦИАЛИЗИРАНИ БИЗНЕС СИСТЕМИ АД</v>
      </c>
      <c r="B389" s="422" t="str">
        <f t="shared" si="28"/>
        <v>121814067</v>
      </c>
      <c r="C389" s="429">
        <f t="shared" si="29"/>
        <v>45199</v>
      </c>
      <c r="D389" s="422" t="s">
        <v>548</v>
      </c>
      <c r="E389" s="422">
        <v>8</v>
      </c>
      <c r="F389" s="432" t="s">
        <v>547</v>
      </c>
      <c r="H389" s="430">
        <f>'4-Отчет за собствения капитал'!J30</f>
        <v>0</v>
      </c>
    </row>
    <row r="390" spans="1:8" ht="12.75">
      <c r="A390" s="422" t="str">
        <f t="shared" si="27"/>
        <v>СПЕЦИАЛИЗИРАНИ БИЗНЕС СИСТЕМИ АД</v>
      </c>
      <c r="B390" s="422" t="str">
        <f t="shared" si="28"/>
        <v>121814067</v>
      </c>
      <c r="C390" s="429">
        <f t="shared" si="29"/>
        <v>45199</v>
      </c>
      <c r="D390" s="422" t="s">
        <v>550</v>
      </c>
      <c r="E390" s="422">
        <v>8</v>
      </c>
      <c r="F390" s="432" t="s">
        <v>549</v>
      </c>
      <c r="H390" s="430">
        <f>'4-Отчет за собствения капитал'!J31</f>
        <v>-638</v>
      </c>
    </row>
    <row r="391" spans="1:8" ht="12.75">
      <c r="A391" s="422" t="str">
        <f t="shared" si="27"/>
        <v>СПЕЦИАЛИЗИРАНИ БИЗНЕС СИСТЕМИ АД</v>
      </c>
      <c r="B391" s="422" t="str">
        <f t="shared" si="28"/>
        <v>121814067</v>
      </c>
      <c r="C391" s="429">
        <f t="shared" si="29"/>
        <v>45199</v>
      </c>
      <c r="D391" s="422" t="s">
        <v>552</v>
      </c>
      <c r="E391" s="422">
        <v>8</v>
      </c>
      <c r="F391" s="432" t="s">
        <v>551</v>
      </c>
      <c r="H391" s="430">
        <f>'4-Отчет за собствения капитал'!J32</f>
        <v>0</v>
      </c>
    </row>
    <row r="392" spans="1:8" ht="12.75">
      <c r="A392" s="422" t="str">
        <f t="shared" si="27"/>
        <v>СПЕЦИАЛИЗИРАНИ БИЗНЕС СИСТЕМИ АД</v>
      </c>
      <c r="B392" s="422" t="str">
        <f t="shared" si="28"/>
        <v>121814067</v>
      </c>
      <c r="C392" s="429">
        <f t="shared" si="29"/>
        <v>45199</v>
      </c>
      <c r="D392" s="422" t="s">
        <v>554</v>
      </c>
      <c r="E392" s="422">
        <v>8</v>
      </c>
      <c r="F392" s="432" t="s">
        <v>553</v>
      </c>
      <c r="H392" s="430">
        <f>'4-Отчет за собствения капитал'!J33</f>
        <v>0</v>
      </c>
    </row>
    <row r="393" spans="1:8" ht="12.75">
      <c r="A393" s="422" t="str">
        <f t="shared" si="27"/>
        <v>СПЕЦИАЛИЗИРАНИ БИЗНЕС СИСТЕМИ АД</v>
      </c>
      <c r="B393" s="422" t="str">
        <f t="shared" si="28"/>
        <v>121814067</v>
      </c>
      <c r="C393" s="429">
        <f t="shared" si="29"/>
        <v>45199</v>
      </c>
      <c r="D393" s="422" t="s">
        <v>556</v>
      </c>
      <c r="E393" s="422">
        <v>8</v>
      </c>
      <c r="F393" s="433" t="s">
        <v>555</v>
      </c>
      <c r="H393" s="430">
        <f>'4-Отчет за собствения капитал'!J34</f>
        <v>-638</v>
      </c>
    </row>
    <row r="394" spans="1:8" ht="12.75">
      <c r="A394" s="422" t="str">
        <f t="shared" si="27"/>
        <v>СПЕЦИАЛИЗИРАНИ БИЗНЕС СИСТЕМИ АД</v>
      </c>
      <c r="B394" s="422" t="str">
        <f t="shared" si="28"/>
        <v>121814067</v>
      </c>
      <c r="C394" s="429">
        <f t="shared" si="29"/>
        <v>45199</v>
      </c>
      <c r="D394" s="422" t="s">
        <v>516</v>
      </c>
      <c r="E394" s="422">
        <v>9</v>
      </c>
      <c r="F394" s="432" t="s">
        <v>515</v>
      </c>
      <c r="H394" s="430">
        <f>'4-Отчет за собствения капитал'!K13</f>
        <v>0</v>
      </c>
    </row>
    <row r="395" spans="1:8" ht="12.75">
      <c r="A395" s="422" t="str">
        <f t="shared" si="27"/>
        <v>СПЕЦИАЛИЗИРАНИ БИЗНЕС СИСТЕМИ АД</v>
      </c>
      <c r="B395" s="422" t="str">
        <f t="shared" si="28"/>
        <v>121814067</v>
      </c>
      <c r="C395" s="429">
        <f t="shared" si="29"/>
        <v>45199</v>
      </c>
      <c r="D395" s="422" t="s">
        <v>518</v>
      </c>
      <c r="E395" s="422">
        <v>9</v>
      </c>
      <c r="F395" s="432" t="s">
        <v>517</v>
      </c>
      <c r="H395" s="430">
        <f>'4-Отчет за собствения капитал'!K14</f>
        <v>0</v>
      </c>
    </row>
    <row r="396" spans="1:8" ht="12.75">
      <c r="A396" s="422" t="str">
        <f t="shared" si="27"/>
        <v>СПЕЦИАЛИЗИРАНИ БИЗНЕС СИСТЕМИ АД</v>
      </c>
      <c r="B396" s="422" t="str">
        <f t="shared" si="28"/>
        <v>121814067</v>
      </c>
      <c r="C396" s="429">
        <f t="shared" si="29"/>
        <v>45199</v>
      </c>
      <c r="D396" s="422" t="s">
        <v>520</v>
      </c>
      <c r="E396" s="422">
        <v>9</v>
      </c>
      <c r="F396" s="432" t="s">
        <v>519</v>
      </c>
      <c r="H396" s="430">
        <f>'4-Отчет за собствения капитал'!K15</f>
        <v>0</v>
      </c>
    </row>
    <row r="397" spans="1:8" ht="12.75">
      <c r="A397" s="422" t="str">
        <f t="shared" si="27"/>
        <v>СПЕЦИАЛИЗИРАНИ БИЗНЕС СИСТЕМИ АД</v>
      </c>
      <c r="B397" s="422" t="str">
        <f t="shared" si="28"/>
        <v>121814067</v>
      </c>
      <c r="C397" s="429">
        <f t="shared" si="29"/>
        <v>45199</v>
      </c>
      <c r="D397" s="422" t="s">
        <v>522</v>
      </c>
      <c r="E397" s="422">
        <v>9</v>
      </c>
      <c r="F397" s="432" t="s">
        <v>521</v>
      </c>
      <c r="H397" s="430">
        <f>'4-Отчет за собствения капитал'!K16</f>
        <v>0</v>
      </c>
    </row>
    <row r="398" spans="1:8" ht="12.75">
      <c r="A398" s="422" t="str">
        <f t="shared" si="27"/>
        <v>СПЕЦИАЛИЗИРАНИ БИЗНЕС СИСТЕМИ АД</v>
      </c>
      <c r="B398" s="422" t="str">
        <f t="shared" si="28"/>
        <v>121814067</v>
      </c>
      <c r="C398" s="429">
        <f t="shared" si="29"/>
        <v>45199</v>
      </c>
      <c r="D398" s="422" t="s">
        <v>524</v>
      </c>
      <c r="E398" s="422">
        <v>9</v>
      </c>
      <c r="F398" s="432" t="s">
        <v>523</v>
      </c>
      <c r="H398" s="430">
        <f>'4-Отчет за собствения капитал'!K17</f>
        <v>0</v>
      </c>
    </row>
    <row r="399" spans="1:8" ht="12.75">
      <c r="A399" s="422" t="str">
        <f t="shared" si="27"/>
        <v>СПЕЦИАЛИЗИРАНИ БИЗНЕС СИСТЕМИ АД</v>
      </c>
      <c r="B399" s="422" t="str">
        <f t="shared" si="28"/>
        <v>121814067</v>
      </c>
      <c r="C399" s="429">
        <f t="shared" si="29"/>
        <v>45199</v>
      </c>
      <c r="D399" s="422" t="s">
        <v>526</v>
      </c>
      <c r="E399" s="422">
        <v>9</v>
      </c>
      <c r="F399" s="432" t="s">
        <v>525</v>
      </c>
      <c r="H399" s="430">
        <f>'4-Отчет за собствения капитал'!K18</f>
        <v>0</v>
      </c>
    </row>
    <row r="400" spans="1:8" ht="12.75">
      <c r="A400" s="422" t="str">
        <f t="shared" si="27"/>
        <v>СПЕЦИАЛИЗИРАНИ БИЗНЕС СИСТЕМИ АД</v>
      </c>
      <c r="B400" s="422" t="str">
        <f t="shared" si="28"/>
        <v>121814067</v>
      </c>
      <c r="C400" s="429">
        <f t="shared" si="29"/>
        <v>45199</v>
      </c>
      <c r="D400" s="422" t="s">
        <v>528</v>
      </c>
      <c r="E400" s="422">
        <v>9</v>
      </c>
      <c r="F400" s="432" t="s">
        <v>527</v>
      </c>
      <c r="H400" s="430">
        <f>'4-Отчет за собствения капитал'!K19</f>
        <v>0</v>
      </c>
    </row>
    <row r="401" spans="1:8" ht="12.75">
      <c r="A401" s="422" t="str">
        <f t="shared" si="27"/>
        <v>СПЕЦИАЛИЗИРАНИ БИЗНЕС СИСТЕМИ АД</v>
      </c>
      <c r="B401" s="422" t="str">
        <f t="shared" si="28"/>
        <v>121814067</v>
      </c>
      <c r="C401" s="429">
        <f t="shared" si="29"/>
        <v>45199</v>
      </c>
      <c r="D401" s="422" t="s">
        <v>530</v>
      </c>
      <c r="E401" s="422">
        <v>9</v>
      </c>
      <c r="F401" s="432" t="s">
        <v>529</v>
      </c>
      <c r="H401" s="430">
        <f>'4-Отчет за собствения капитал'!K20</f>
        <v>0</v>
      </c>
    </row>
    <row r="402" spans="1:8" ht="12.75">
      <c r="A402" s="422" t="str">
        <f t="shared" si="27"/>
        <v>СПЕЦИАЛИЗИРАНИ БИЗНЕС СИСТЕМИ АД</v>
      </c>
      <c r="B402" s="422" t="str">
        <f t="shared" si="28"/>
        <v>121814067</v>
      </c>
      <c r="C402" s="429">
        <f t="shared" si="29"/>
        <v>45199</v>
      </c>
      <c r="D402" s="422" t="s">
        <v>532</v>
      </c>
      <c r="E402" s="422">
        <v>9</v>
      </c>
      <c r="F402" s="432" t="s">
        <v>531</v>
      </c>
      <c r="H402" s="430">
        <f>'4-Отчет за собствения капитал'!K21</f>
        <v>0</v>
      </c>
    </row>
    <row r="403" spans="1:8" ht="12.75">
      <c r="A403" s="422" t="str">
        <f t="shared" si="27"/>
        <v>СПЕЦИАЛИЗИРАНИ БИЗНЕС СИСТЕМИ АД</v>
      </c>
      <c r="B403" s="422" t="str">
        <f t="shared" si="28"/>
        <v>121814067</v>
      </c>
      <c r="C403" s="429">
        <f t="shared" si="29"/>
        <v>45199</v>
      </c>
      <c r="D403" s="422" t="s">
        <v>534</v>
      </c>
      <c r="E403" s="422">
        <v>9</v>
      </c>
      <c r="F403" s="432" t="s">
        <v>533</v>
      </c>
      <c r="H403" s="430">
        <f>'4-Отчет за собствения капитал'!K22</f>
        <v>0</v>
      </c>
    </row>
    <row r="404" spans="1:8" ht="12.75">
      <c r="A404" s="422" t="str">
        <f t="shared" si="27"/>
        <v>СПЕЦИАЛИЗИРАНИ БИЗНЕС СИСТЕМИ АД</v>
      </c>
      <c r="B404" s="422" t="str">
        <f t="shared" si="28"/>
        <v>121814067</v>
      </c>
      <c r="C404" s="429">
        <f t="shared" si="29"/>
        <v>45199</v>
      </c>
      <c r="D404" s="422" t="s">
        <v>536</v>
      </c>
      <c r="E404" s="422">
        <v>9</v>
      </c>
      <c r="F404" s="432" t="s">
        <v>535</v>
      </c>
      <c r="H404" s="430">
        <f>'4-Отчет за собствения капитал'!K23</f>
        <v>0</v>
      </c>
    </row>
    <row r="405" spans="1:8" ht="12.75">
      <c r="A405" s="422" t="str">
        <f t="shared" si="27"/>
        <v>СПЕЦИАЛИЗИРАНИ БИЗНЕС СИСТЕМИ АД</v>
      </c>
      <c r="B405" s="422" t="str">
        <f t="shared" si="28"/>
        <v>121814067</v>
      </c>
      <c r="C405" s="429">
        <f t="shared" si="29"/>
        <v>45199</v>
      </c>
      <c r="D405" s="422" t="s">
        <v>538</v>
      </c>
      <c r="E405" s="422">
        <v>9</v>
      </c>
      <c r="F405" s="432" t="s">
        <v>537</v>
      </c>
      <c r="H405" s="430">
        <f>'4-Отчет за собствения капитал'!K24</f>
        <v>0</v>
      </c>
    </row>
    <row r="406" spans="1:8" ht="12.75">
      <c r="A406" s="422" t="str">
        <f t="shared" si="27"/>
        <v>СПЕЦИАЛИЗИРАНИ БИЗНЕС СИСТЕМИ АД</v>
      </c>
      <c r="B406" s="422" t="str">
        <f t="shared" si="28"/>
        <v>121814067</v>
      </c>
      <c r="C406" s="429">
        <f t="shared" si="29"/>
        <v>45199</v>
      </c>
      <c r="D406" s="422" t="s">
        <v>540</v>
      </c>
      <c r="E406" s="422">
        <v>9</v>
      </c>
      <c r="F406" s="432" t="s">
        <v>539</v>
      </c>
      <c r="H406" s="430">
        <f>'4-Отчет за собствения капитал'!K25</f>
        <v>0</v>
      </c>
    </row>
    <row r="407" spans="1:8" ht="12.75">
      <c r="A407" s="422" t="str">
        <f t="shared" si="27"/>
        <v>СПЕЦИАЛИЗИРАНИ БИЗНЕС СИСТЕМИ АД</v>
      </c>
      <c r="B407" s="422" t="str">
        <f t="shared" si="28"/>
        <v>121814067</v>
      </c>
      <c r="C407" s="429">
        <f t="shared" si="29"/>
        <v>45199</v>
      </c>
      <c r="D407" s="422" t="s">
        <v>542</v>
      </c>
      <c r="E407" s="422">
        <v>9</v>
      </c>
      <c r="F407" s="432" t="s">
        <v>541</v>
      </c>
      <c r="H407" s="430">
        <f>'4-Отчет за собствения капитал'!K26</f>
        <v>0</v>
      </c>
    </row>
    <row r="408" spans="1:8" ht="12.75">
      <c r="A408" s="422" t="str">
        <f t="shared" si="27"/>
        <v>СПЕЦИАЛИЗИРАНИ БИЗНЕС СИСТЕМИ АД</v>
      </c>
      <c r="B408" s="422" t="str">
        <f t="shared" si="28"/>
        <v>121814067</v>
      </c>
      <c r="C408" s="429">
        <f t="shared" si="29"/>
        <v>45199</v>
      </c>
      <c r="D408" s="422" t="s">
        <v>543</v>
      </c>
      <c r="E408" s="422">
        <v>9</v>
      </c>
      <c r="F408" s="432" t="s">
        <v>537</v>
      </c>
      <c r="H408" s="430">
        <f>'4-Отчет за собствения капитал'!K27</f>
        <v>0</v>
      </c>
    </row>
    <row r="409" spans="1:8" ht="12.75">
      <c r="A409" s="422" t="str">
        <f t="shared" si="27"/>
        <v>СПЕЦИАЛИЗИРАНИ БИЗНЕС СИСТЕМИ АД</v>
      </c>
      <c r="B409" s="422" t="str">
        <f t="shared" si="28"/>
        <v>121814067</v>
      </c>
      <c r="C409" s="429">
        <f t="shared" si="29"/>
        <v>45199</v>
      </c>
      <c r="D409" s="422" t="s">
        <v>544</v>
      </c>
      <c r="E409" s="422">
        <v>9</v>
      </c>
      <c r="F409" s="432" t="s">
        <v>539</v>
      </c>
      <c r="H409" s="430">
        <f>'4-Отчет за собствения капитал'!K28</f>
        <v>0</v>
      </c>
    </row>
    <row r="410" spans="1:8" ht="12.75">
      <c r="A410" s="422" t="str">
        <f aca="true" t="shared" si="30" ref="A410:A459">pdeName</f>
        <v>СПЕЦИАЛИЗИРАНИ БИЗНЕС СИСТЕМИ АД</v>
      </c>
      <c r="B410" s="422" t="str">
        <f aca="true" t="shared" si="31" ref="B410:B459">pdeBulstat</f>
        <v>121814067</v>
      </c>
      <c r="C410" s="429">
        <f aca="true" t="shared" si="32" ref="C410:C459">endDate</f>
        <v>45199</v>
      </c>
      <c r="D410" s="422" t="s">
        <v>546</v>
      </c>
      <c r="E410" s="422">
        <v>9</v>
      </c>
      <c r="F410" s="432" t="s">
        <v>545</v>
      </c>
      <c r="H410" s="430">
        <f>'4-Отчет за собствения капитал'!K29</f>
        <v>0</v>
      </c>
    </row>
    <row r="411" spans="1:8" ht="12.75">
      <c r="A411" s="422" t="str">
        <f t="shared" si="30"/>
        <v>СПЕЦИАЛИЗИРАНИ БИЗНЕС СИСТЕМИ АД</v>
      </c>
      <c r="B411" s="422" t="str">
        <f t="shared" si="31"/>
        <v>121814067</v>
      </c>
      <c r="C411" s="429">
        <f t="shared" si="32"/>
        <v>45199</v>
      </c>
      <c r="D411" s="422" t="s">
        <v>548</v>
      </c>
      <c r="E411" s="422">
        <v>9</v>
      </c>
      <c r="F411" s="432" t="s">
        <v>547</v>
      </c>
      <c r="H411" s="430">
        <f>'4-Отчет за собствения капитал'!K30</f>
        <v>0</v>
      </c>
    </row>
    <row r="412" spans="1:8" ht="12.75">
      <c r="A412" s="422" t="str">
        <f t="shared" si="30"/>
        <v>СПЕЦИАЛИЗИРАНИ БИЗНЕС СИСТЕМИ АД</v>
      </c>
      <c r="B412" s="422" t="str">
        <f t="shared" si="31"/>
        <v>121814067</v>
      </c>
      <c r="C412" s="429">
        <f t="shared" si="32"/>
        <v>45199</v>
      </c>
      <c r="D412" s="422" t="s">
        <v>550</v>
      </c>
      <c r="E412" s="422">
        <v>9</v>
      </c>
      <c r="F412" s="432" t="s">
        <v>549</v>
      </c>
      <c r="H412" s="430">
        <f>'4-Отчет за собствения капитал'!K31</f>
        <v>0</v>
      </c>
    </row>
    <row r="413" spans="1:8" ht="12.75">
      <c r="A413" s="422" t="str">
        <f t="shared" si="30"/>
        <v>СПЕЦИАЛИЗИРАНИ БИЗНЕС СИСТЕМИ АД</v>
      </c>
      <c r="B413" s="422" t="str">
        <f t="shared" si="31"/>
        <v>121814067</v>
      </c>
      <c r="C413" s="429">
        <f t="shared" si="32"/>
        <v>45199</v>
      </c>
      <c r="D413" s="422" t="s">
        <v>552</v>
      </c>
      <c r="E413" s="422">
        <v>9</v>
      </c>
      <c r="F413" s="432" t="s">
        <v>551</v>
      </c>
      <c r="H413" s="430">
        <f>'4-Отчет за собствения капитал'!K32</f>
        <v>0</v>
      </c>
    </row>
    <row r="414" spans="1:8" ht="12.75">
      <c r="A414" s="422" t="str">
        <f t="shared" si="30"/>
        <v>СПЕЦИАЛИЗИРАНИ БИЗНЕС СИСТЕМИ АД</v>
      </c>
      <c r="B414" s="422" t="str">
        <f t="shared" si="31"/>
        <v>121814067</v>
      </c>
      <c r="C414" s="429">
        <f t="shared" si="32"/>
        <v>45199</v>
      </c>
      <c r="D414" s="422" t="s">
        <v>554</v>
      </c>
      <c r="E414" s="422">
        <v>9</v>
      </c>
      <c r="F414" s="432" t="s">
        <v>553</v>
      </c>
      <c r="H414" s="430">
        <f>'4-Отчет за собствения капитал'!K33</f>
        <v>0</v>
      </c>
    </row>
    <row r="415" spans="1:8" ht="12.75">
      <c r="A415" s="422" t="str">
        <f t="shared" si="30"/>
        <v>СПЕЦИАЛИЗИРАНИ БИЗНЕС СИСТЕМИ АД</v>
      </c>
      <c r="B415" s="422" t="str">
        <f t="shared" si="31"/>
        <v>121814067</v>
      </c>
      <c r="C415" s="429">
        <f t="shared" si="32"/>
        <v>45199</v>
      </c>
      <c r="D415" s="422" t="s">
        <v>556</v>
      </c>
      <c r="E415" s="422">
        <v>9</v>
      </c>
      <c r="F415" s="433" t="s">
        <v>555</v>
      </c>
      <c r="H415" s="430">
        <f>'4-Отчет за собствения капитал'!K34</f>
        <v>0</v>
      </c>
    </row>
    <row r="416" spans="1:8" ht="12.75">
      <c r="A416" s="422" t="str">
        <f t="shared" si="30"/>
        <v>СПЕЦИАЛИЗИРАНИ БИЗНЕС СИСТЕМИ АД</v>
      </c>
      <c r="B416" s="422" t="str">
        <f t="shared" si="31"/>
        <v>121814067</v>
      </c>
      <c r="C416" s="429">
        <f t="shared" si="32"/>
        <v>45199</v>
      </c>
      <c r="D416" s="422" t="s">
        <v>516</v>
      </c>
      <c r="E416" s="422">
        <v>10</v>
      </c>
      <c r="F416" s="432" t="s">
        <v>515</v>
      </c>
      <c r="H416" s="430">
        <f>'4-Отчет за собствения капитал'!L13</f>
        <v>5900</v>
      </c>
    </row>
    <row r="417" spans="1:8" ht="12.75">
      <c r="A417" s="422" t="str">
        <f t="shared" si="30"/>
        <v>СПЕЦИАЛИЗИРАНИ БИЗНЕС СИСТЕМИ АД</v>
      </c>
      <c r="B417" s="422" t="str">
        <f t="shared" si="31"/>
        <v>121814067</v>
      </c>
      <c r="C417" s="429">
        <f t="shared" si="32"/>
        <v>45199</v>
      </c>
      <c r="D417" s="422" t="s">
        <v>518</v>
      </c>
      <c r="E417" s="422">
        <v>10</v>
      </c>
      <c r="F417" s="432" t="s">
        <v>517</v>
      </c>
      <c r="H417" s="430">
        <f>'4-Отчет за собствения капитал'!L14</f>
        <v>0</v>
      </c>
    </row>
    <row r="418" spans="1:8" ht="12.75">
      <c r="A418" s="422" t="str">
        <f t="shared" si="30"/>
        <v>СПЕЦИАЛИЗИРАНИ БИЗНЕС СИСТЕМИ АД</v>
      </c>
      <c r="B418" s="422" t="str">
        <f t="shared" si="31"/>
        <v>121814067</v>
      </c>
      <c r="C418" s="429">
        <f t="shared" si="32"/>
        <v>45199</v>
      </c>
      <c r="D418" s="422" t="s">
        <v>520</v>
      </c>
      <c r="E418" s="422">
        <v>10</v>
      </c>
      <c r="F418" s="432" t="s">
        <v>519</v>
      </c>
      <c r="H418" s="430">
        <f>'4-Отчет за собствения капитал'!L15</f>
        <v>0</v>
      </c>
    </row>
    <row r="419" spans="1:8" ht="12.75">
      <c r="A419" s="422" t="str">
        <f t="shared" si="30"/>
        <v>СПЕЦИАЛИЗИРАНИ БИЗНЕС СИСТЕМИ АД</v>
      </c>
      <c r="B419" s="422" t="str">
        <f t="shared" si="31"/>
        <v>121814067</v>
      </c>
      <c r="C419" s="429">
        <f t="shared" si="32"/>
        <v>45199</v>
      </c>
      <c r="D419" s="422" t="s">
        <v>522</v>
      </c>
      <c r="E419" s="422">
        <v>10</v>
      </c>
      <c r="F419" s="432" t="s">
        <v>521</v>
      </c>
      <c r="H419" s="430">
        <f>'4-Отчет за собствения капитал'!L16</f>
        <v>0</v>
      </c>
    </row>
    <row r="420" spans="1:8" ht="12.75">
      <c r="A420" s="422" t="str">
        <f t="shared" si="30"/>
        <v>СПЕЦИАЛИЗИРАНИ БИЗНЕС СИСТЕМИ АД</v>
      </c>
      <c r="B420" s="422" t="str">
        <f t="shared" si="31"/>
        <v>121814067</v>
      </c>
      <c r="C420" s="429">
        <f t="shared" si="32"/>
        <v>45199</v>
      </c>
      <c r="D420" s="422" t="s">
        <v>524</v>
      </c>
      <c r="E420" s="422">
        <v>10</v>
      </c>
      <c r="F420" s="432" t="s">
        <v>523</v>
      </c>
      <c r="H420" s="430">
        <f>'4-Отчет за собствения капитал'!L17</f>
        <v>5900</v>
      </c>
    </row>
    <row r="421" spans="1:8" ht="12.75">
      <c r="A421" s="422" t="str">
        <f t="shared" si="30"/>
        <v>СПЕЦИАЛИЗИРАНИ БИЗНЕС СИСТЕМИ АД</v>
      </c>
      <c r="B421" s="422" t="str">
        <f t="shared" si="31"/>
        <v>121814067</v>
      </c>
      <c r="C421" s="429">
        <f t="shared" si="32"/>
        <v>45199</v>
      </c>
      <c r="D421" s="422" t="s">
        <v>526</v>
      </c>
      <c r="E421" s="422">
        <v>10</v>
      </c>
      <c r="F421" s="432" t="s">
        <v>525</v>
      </c>
      <c r="H421" s="430">
        <f>'4-Отчет за собствения капитал'!L18</f>
        <v>-241</v>
      </c>
    </row>
    <row r="422" spans="1:8" ht="12.75">
      <c r="A422" s="422" t="str">
        <f t="shared" si="30"/>
        <v>СПЕЦИАЛИЗИРАНИ БИЗНЕС СИСТЕМИ АД</v>
      </c>
      <c r="B422" s="422" t="str">
        <f t="shared" si="31"/>
        <v>121814067</v>
      </c>
      <c r="C422" s="429">
        <f t="shared" si="32"/>
        <v>45199</v>
      </c>
      <c r="D422" s="422" t="s">
        <v>528</v>
      </c>
      <c r="E422" s="422">
        <v>10</v>
      </c>
      <c r="F422" s="432" t="s">
        <v>527</v>
      </c>
      <c r="H422" s="430">
        <f>'4-Отчет за собствения капитал'!L19</f>
        <v>-13</v>
      </c>
    </row>
    <row r="423" spans="1:8" ht="12.75">
      <c r="A423" s="422" t="str">
        <f t="shared" si="30"/>
        <v>СПЕЦИАЛИЗИРАНИ БИЗНЕС СИСТЕМИ АД</v>
      </c>
      <c r="B423" s="422" t="str">
        <f t="shared" si="31"/>
        <v>121814067</v>
      </c>
      <c r="C423" s="429">
        <f t="shared" si="32"/>
        <v>45199</v>
      </c>
      <c r="D423" s="422" t="s">
        <v>530</v>
      </c>
      <c r="E423" s="422">
        <v>10</v>
      </c>
      <c r="F423" s="432" t="s">
        <v>529</v>
      </c>
      <c r="H423" s="430">
        <f>'4-Отчет за собствения капитал'!L20</f>
        <v>-13</v>
      </c>
    </row>
    <row r="424" spans="1:8" ht="12.75">
      <c r="A424" s="422" t="str">
        <f t="shared" si="30"/>
        <v>СПЕЦИАЛИЗИРАНИ БИЗНЕС СИСТЕМИ АД</v>
      </c>
      <c r="B424" s="422" t="str">
        <f t="shared" si="31"/>
        <v>121814067</v>
      </c>
      <c r="C424" s="429">
        <f t="shared" si="32"/>
        <v>45199</v>
      </c>
      <c r="D424" s="422" t="s">
        <v>532</v>
      </c>
      <c r="E424" s="422">
        <v>10</v>
      </c>
      <c r="F424" s="432" t="s">
        <v>531</v>
      </c>
      <c r="H424" s="430">
        <f>'4-Отчет за собствения капитал'!L21</f>
        <v>0</v>
      </c>
    </row>
    <row r="425" spans="1:8" ht="12.75">
      <c r="A425" s="422" t="str">
        <f t="shared" si="30"/>
        <v>СПЕЦИАЛИЗИРАНИ БИЗНЕС СИСТЕМИ АД</v>
      </c>
      <c r="B425" s="422" t="str">
        <f t="shared" si="31"/>
        <v>121814067</v>
      </c>
      <c r="C425" s="429">
        <f t="shared" si="32"/>
        <v>45199</v>
      </c>
      <c r="D425" s="422" t="s">
        <v>534</v>
      </c>
      <c r="E425" s="422">
        <v>10</v>
      </c>
      <c r="F425" s="432" t="s">
        <v>533</v>
      </c>
      <c r="H425" s="430">
        <f>'4-Отчет за собствения капитал'!L22</f>
        <v>0</v>
      </c>
    </row>
    <row r="426" spans="1:8" ht="12.75">
      <c r="A426" s="422" t="str">
        <f t="shared" si="30"/>
        <v>СПЕЦИАЛИЗИРАНИ БИЗНЕС СИСТЕМИ АД</v>
      </c>
      <c r="B426" s="422" t="str">
        <f t="shared" si="31"/>
        <v>121814067</v>
      </c>
      <c r="C426" s="429">
        <f t="shared" si="32"/>
        <v>45199</v>
      </c>
      <c r="D426" s="422" t="s">
        <v>536</v>
      </c>
      <c r="E426" s="422">
        <v>10</v>
      </c>
      <c r="F426" s="432" t="s">
        <v>535</v>
      </c>
      <c r="H426" s="430">
        <f>'4-Отчет за собствения капитал'!L23</f>
        <v>0</v>
      </c>
    </row>
    <row r="427" spans="1:8" ht="12.75">
      <c r="A427" s="422" t="str">
        <f t="shared" si="30"/>
        <v>СПЕЦИАЛИЗИРАНИ БИЗНЕС СИСТЕМИ АД</v>
      </c>
      <c r="B427" s="422" t="str">
        <f t="shared" si="31"/>
        <v>121814067</v>
      </c>
      <c r="C427" s="429">
        <f t="shared" si="32"/>
        <v>45199</v>
      </c>
      <c r="D427" s="422" t="s">
        <v>538</v>
      </c>
      <c r="E427" s="422">
        <v>10</v>
      </c>
      <c r="F427" s="432" t="s">
        <v>537</v>
      </c>
      <c r="H427" s="430">
        <f>'4-Отчет за собствения капитал'!L24</f>
        <v>0</v>
      </c>
    </row>
    <row r="428" spans="1:8" ht="12.75">
      <c r="A428" s="422" t="str">
        <f t="shared" si="30"/>
        <v>СПЕЦИАЛИЗИРАНИ БИЗНЕС СИСТЕМИ АД</v>
      </c>
      <c r="B428" s="422" t="str">
        <f t="shared" si="31"/>
        <v>121814067</v>
      </c>
      <c r="C428" s="429">
        <f t="shared" si="32"/>
        <v>45199</v>
      </c>
      <c r="D428" s="422" t="s">
        <v>540</v>
      </c>
      <c r="E428" s="422">
        <v>10</v>
      </c>
      <c r="F428" s="432" t="s">
        <v>539</v>
      </c>
      <c r="H428" s="430">
        <f>'4-Отчет за собствения капитал'!L25</f>
        <v>0</v>
      </c>
    </row>
    <row r="429" spans="1:8" ht="12.75">
      <c r="A429" s="422" t="str">
        <f t="shared" si="30"/>
        <v>СПЕЦИАЛИЗИРАНИ БИЗНЕС СИСТЕМИ АД</v>
      </c>
      <c r="B429" s="422" t="str">
        <f t="shared" si="31"/>
        <v>121814067</v>
      </c>
      <c r="C429" s="429">
        <f t="shared" si="32"/>
        <v>45199</v>
      </c>
      <c r="D429" s="422" t="s">
        <v>542</v>
      </c>
      <c r="E429" s="422">
        <v>10</v>
      </c>
      <c r="F429" s="432" t="s">
        <v>541</v>
      </c>
      <c r="H429" s="430">
        <f>'4-Отчет за собствения капитал'!L26</f>
        <v>0</v>
      </c>
    </row>
    <row r="430" spans="1:8" ht="12.75">
      <c r="A430" s="422" t="str">
        <f t="shared" si="30"/>
        <v>СПЕЦИАЛИЗИРАНИ БИЗНЕС СИСТЕМИ АД</v>
      </c>
      <c r="B430" s="422" t="str">
        <f t="shared" si="31"/>
        <v>121814067</v>
      </c>
      <c r="C430" s="429">
        <f t="shared" si="32"/>
        <v>45199</v>
      </c>
      <c r="D430" s="422" t="s">
        <v>543</v>
      </c>
      <c r="E430" s="422">
        <v>10</v>
      </c>
      <c r="F430" s="432" t="s">
        <v>537</v>
      </c>
      <c r="H430" s="430">
        <f>'4-Отчет за собствения капитал'!L27</f>
        <v>0</v>
      </c>
    </row>
    <row r="431" spans="1:8" ht="12.75">
      <c r="A431" s="422" t="str">
        <f t="shared" si="30"/>
        <v>СПЕЦИАЛИЗИРАНИ БИЗНЕС СИСТЕМИ АД</v>
      </c>
      <c r="B431" s="422" t="str">
        <f t="shared" si="31"/>
        <v>121814067</v>
      </c>
      <c r="C431" s="429">
        <f t="shared" si="32"/>
        <v>45199</v>
      </c>
      <c r="D431" s="422" t="s">
        <v>544</v>
      </c>
      <c r="E431" s="422">
        <v>10</v>
      </c>
      <c r="F431" s="432" t="s">
        <v>539</v>
      </c>
      <c r="H431" s="430">
        <f>'4-Отчет за собствения капитал'!L28</f>
        <v>0</v>
      </c>
    </row>
    <row r="432" spans="1:8" ht="12.75">
      <c r="A432" s="422" t="str">
        <f t="shared" si="30"/>
        <v>СПЕЦИАЛИЗИРАНИ БИЗНЕС СИСТЕМИ АД</v>
      </c>
      <c r="B432" s="422" t="str">
        <f t="shared" si="31"/>
        <v>121814067</v>
      </c>
      <c r="C432" s="429">
        <f t="shared" si="32"/>
        <v>45199</v>
      </c>
      <c r="D432" s="422" t="s">
        <v>546</v>
      </c>
      <c r="E432" s="422">
        <v>10</v>
      </c>
      <c r="F432" s="432" t="s">
        <v>545</v>
      </c>
      <c r="H432" s="430">
        <f>'4-Отчет за собствения капитал'!L29</f>
        <v>0</v>
      </c>
    </row>
    <row r="433" spans="1:8" ht="12.75">
      <c r="A433" s="422" t="str">
        <f t="shared" si="30"/>
        <v>СПЕЦИАЛИЗИРАНИ БИЗНЕС СИСТЕМИ АД</v>
      </c>
      <c r="B433" s="422" t="str">
        <f t="shared" si="31"/>
        <v>121814067</v>
      </c>
      <c r="C433" s="429">
        <f t="shared" si="32"/>
        <v>45199</v>
      </c>
      <c r="D433" s="422" t="s">
        <v>548</v>
      </c>
      <c r="E433" s="422">
        <v>10</v>
      </c>
      <c r="F433" s="432" t="s">
        <v>547</v>
      </c>
      <c r="H433" s="430">
        <f>'4-Отчет за собствения капитал'!L30</f>
        <v>0</v>
      </c>
    </row>
    <row r="434" spans="1:8" ht="12.75">
      <c r="A434" s="422" t="str">
        <f t="shared" si="30"/>
        <v>СПЕЦИАЛИЗИРАНИ БИЗНЕС СИСТЕМИ АД</v>
      </c>
      <c r="B434" s="422" t="str">
        <f t="shared" si="31"/>
        <v>121814067</v>
      </c>
      <c r="C434" s="429">
        <f t="shared" si="32"/>
        <v>45199</v>
      </c>
      <c r="D434" s="422" t="s">
        <v>550</v>
      </c>
      <c r="E434" s="422">
        <v>10</v>
      </c>
      <c r="F434" s="432" t="s">
        <v>549</v>
      </c>
      <c r="H434" s="430">
        <f>'4-Отчет за собствения капитал'!L31</f>
        <v>5646</v>
      </c>
    </row>
    <row r="435" spans="1:8" ht="12.75">
      <c r="A435" s="422" t="str">
        <f t="shared" si="30"/>
        <v>СПЕЦИАЛИЗИРАНИ БИЗНЕС СИСТЕМИ АД</v>
      </c>
      <c r="B435" s="422" t="str">
        <f t="shared" si="31"/>
        <v>121814067</v>
      </c>
      <c r="C435" s="429">
        <f t="shared" si="32"/>
        <v>45199</v>
      </c>
      <c r="D435" s="422" t="s">
        <v>552</v>
      </c>
      <c r="E435" s="422">
        <v>10</v>
      </c>
      <c r="F435" s="432" t="s">
        <v>551</v>
      </c>
      <c r="H435" s="430">
        <f>'4-Отчет за собствения капитал'!L32</f>
        <v>0</v>
      </c>
    </row>
    <row r="436" spans="1:8" ht="12.75">
      <c r="A436" s="422" t="str">
        <f t="shared" si="30"/>
        <v>СПЕЦИАЛИЗИРАНИ БИЗНЕС СИСТЕМИ АД</v>
      </c>
      <c r="B436" s="422" t="str">
        <f t="shared" si="31"/>
        <v>121814067</v>
      </c>
      <c r="C436" s="429">
        <f t="shared" si="32"/>
        <v>45199</v>
      </c>
      <c r="D436" s="422" t="s">
        <v>554</v>
      </c>
      <c r="E436" s="422">
        <v>10</v>
      </c>
      <c r="F436" s="432" t="s">
        <v>553</v>
      </c>
      <c r="H436" s="430">
        <f>'4-Отчет за собствения капитал'!L33</f>
        <v>0</v>
      </c>
    </row>
    <row r="437" spans="1:8" ht="12.75">
      <c r="A437" s="422" t="str">
        <f t="shared" si="30"/>
        <v>СПЕЦИАЛИЗИРАНИ БИЗНЕС СИСТЕМИ АД</v>
      </c>
      <c r="B437" s="422" t="str">
        <f t="shared" si="31"/>
        <v>121814067</v>
      </c>
      <c r="C437" s="429">
        <f t="shared" si="32"/>
        <v>45199</v>
      </c>
      <c r="D437" s="422" t="s">
        <v>556</v>
      </c>
      <c r="E437" s="422">
        <v>10</v>
      </c>
      <c r="F437" s="433" t="s">
        <v>555</v>
      </c>
      <c r="H437" s="430">
        <f>'4-Отчет за собствения капитал'!L34</f>
        <v>5646</v>
      </c>
    </row>
    <row r="438" spans="1:8" ht="12.75">
      <c r="A438" s="422" t="str">
        <f t="shared" si="30"/>
        <v>СПЕЦИАЛИЗИРАНИ БИЗНЕС СИСТЕМИ АД</v>
      </c>
      <c r="B438" s="422" t="str">
        <f t="shared" si="31"/>
        <v>121814067</v>
      </c>
      <c r="C438" s="429">
        <f t="shared" si="32"/>
        <v>45199</v>
      </c>
      <c r="D438" s="422" t="s">
        <v>516</v>
      </c>
      <c r="E438" s="422">
        <v>11</v>
      </c>
      <c r="F438" s="432" t="s">
        <v>515</v>
      </c>
      <c r="H438" s="430">
        <f>'4-Отчет за собствения капитал'!M13</f>
        <v>252</v>
      </c>
    </row>
    <row r="439" spans="1:8" ht="12.75">
      <c r="A439" s="422" t="str">
        <f t="shared" si="30"/>
        <v>СПЕЦИАЛИЗИРАНИ БИЗНЕС СИСТЕМИ АД</v>
      </c>
      <c r="B439" s="422" t="str">
        <f t="shared" si="31"/>
        <v>121814067</v>
      </c>
      <c r="C439" s="429">
        <f t="shared" si="32"/>
        <v>45199</v>
      </c>
      <c r="D439" s="422" t="s">
        <v>518</v>
      </c>
      <c r="E439" s="422">
        <v>11</v>
      </c>
      <c r="F439" s="432" t="s">
        <v>517</v>
      </c>
      <c r="H439" s="430">
        <f>'4-Отчет за собствения капитал'!M14</f>
        <v>0</v>
      </c>
    </row>
    <row r="440" spans="1:8" ht="12.75">
      <c r="A440" s="422" t="str">
        <f t="shared" si="30"/>
        <v>СПЕЦИАЛИЗИРАНИ БИЗНЕС СИСТЕМИ АД</v>
      </c>
      <c r="B440" s="422" t="str">
        <f t="shared" si="31"/>
        <v>121814067</v>
      </c>
      <c r="C440" s="429">
        <f t="shared" si="32"/>
        <v>45199</v>
      </c>
      <c r="D440" s="422" t="s">
        <v>520</v>
      </c>
      <c r="E440" s="422">
        <v>11</v>
      </c>
      <c r="F440" s="432" t="s">
        <v>519</v>
      </c>
      <c r="H440" s="430">
        <f>'4-Отчет за собствения капитал'!M15</f>
        <v>0</v>
      </c>
    </row>
    <row r="441" spans="1:8" ht="12.75">
      <c r="A441" s="422" t="str">
        <f t="shared" si="30"/>
        <v>СПЕЦИАЛИЗИРАНИ БИЗНЕС СИСТЕМИ АД</v>
      </c>
      <c r="B441" s="422" t="str">
        <f t="shared" si="31"/>
        <v>121814067</v>
      </c>
      <c r="C441" s="429">
        <f t="shared" si="32"/>
        <v>45199</v>
      </c>
      <c r="D441" s="422" t="s">
        <v>522</v>
      </c>
      <c r="E441" s="422">
        <v>11</v>
      </c>
      <c r="F441" s="432" t="s">
        <v>521</v>
      </c>
      <c r="H441" s="430">
        <f>'4-Отчет за собствения капитал'!M16</f>
        <v>0</v>
      </c>
    </row>
    <row r="442" spans="1:8" ht="12.75">
      <c r="A442" s="422" t="str">
        <f t="shared" si="30"/>
        <v>СПЕЦИАЛИЗИРАНИ БИЗНЕС СИСТЕМИ АД</v>
      </c>
      <c r="B442" s="422" t="str">
        <f t="shared" si="31"/>
        <v>121814067</v>
      </c>
      <c r="C442" s="429">
        <f t="shared" si="32"/>
        <v>45199</v>
      </c>
      <c r="D442" s="422" t="s">
        <v>524</v>
      </c>
      <c r="E442" s="422">
        <v>11</v>
      </c>
      <c r="F442" s="432" t="s">
        <v>523</v>
      </c>
      <c r="H442" s="430">
        <f>'4-Отчет за собствения капитал'!M17</f>
        <v>252</v>
      </c>
    </row>
    <row r="443" spans="1:8" ht="12.75">
      <c r="A443" s="422" t="str">
        <f t="shared" si="30"/>
        <v>СПЕЦИАЛИЗИРАНИ БИЗНЕС СИСТЕМИ АД</v>
      </c>
      <c r="B443" s="422" t="str">
        <f t="shared" si="31"/>
        <v>121814067</v>
      </c>
      <c r="C443" s="429">
        <f t="shared" si="32"/>
        <v>45199</v>
      </c>
      <c r="D443" s="422" t="s">
        <v>526</v>
      </c>
      <c r="E443" s="422">
        <v>11</v>
      </c>
      <c r="F443" s="432" t="s">
        <v>525</v>
      </c>
      <c r="H443" s="430">
        <f>'4-Отчет за собствения капитал'!M18</f>
        <v>4</v>
      </c>
    </row>
    <row r="444" spans="1:8" ht="12.75">
      <c r="A444" s="422" t="str">
        <f t="shared" si="30"/>
        <v>СПЕЦИАЛИЗИРАНИ БИЗНЕС СИСТЕМИ АД</v>
      </c>
      <c r="B444" s="422" t="str">
        <f t="shared" si="31"/>
        <v>121814067</v>
      </c>
      <c r="C444" s="429">
        <f t="shared" si="32"/>
        <v>45199</v>
      </c>
      <c r="D444" s="422" t="s">
        <v>528</v>
      </c>
      <c r="E444" s="422">
        <v>11</v>
      </c>
      <c r="F444" s="432" t="s">
        <v>527</v>
      </c>
      <c r="H444" s="430">
        <f>'4-Отчет за собствения капитал'!M19</f>
        <v>-8</v>
      </c>
    </row>
    <row r="445" spans="1:8" ht="12.75">
      <c r="A445" s="422" t="str">
        <f t="shared" si="30"/>
        <v>СПЕЦИАЛИЗИРАНИ БИЗНЕС СИСТЕМИ АД</v>
      </c>
      <c r="B445" s="422" t="str">
        <f t="shared" si="31"/>
        <v>121814067</v>
      </c>
      <c r="C445" s="429">
        <f t="shared" si="32"/>
        <v>45199</v>
      </c>
      <c r="D445" s="422" t="s">
        <v>530</v>
      </c>
      <c r="E445" s="422">
        <v>11</v>
      </c>
      <c r="F445" s="432" t="s">
        <v>529</v>
      </c>
      <c r="H445" s="430">
        <f>'4-Отчет за собствения капитал'!M20</f>
        <v>-8</v>
      </c>
    </row>
    <row r="446" spans="1:8" ht="12.75">
      <c r="A446" s="422" t="str">
        <f t="shared" si="30"/>
        <v>СПЕЦИАЛИЗИРАНИ БИЗНЕС СИСТЕМИ АД</v>
      </c>
      <c r="B446" s="422" t="str">
        <f t="shared" si="31"/>
        <v>121814067</v>
      </c>
      <c r="C446" s="429">
        <f t="shared" si="32"/>
        <v>45199</v>
      </c>
      <c r="D446" s="422" t="s">
        <v>532</v>
      </c>
      <c r="E446" s="422">
        <v>11</v>
      </c>
      <c r="F446" s="432" t="s">
        <v>531</v>
      </c>
      <c r="H446" s="430">
        <f>'4-Отчет за собствения капитал'!M21</f>
        <v>0</v>
      </c>
    </row>
    <row r="447" spans="1:8" ht="12.75">
      <c r="A447" s="422" t="str">
        <f t="shared" si="30"/>
        <v>СПЕЦИАЛИЗИРАНИ БИЗНЕС СИСТЕМИ АД</v>
      </c>
      <c r="B447" s="422" t="str">
        <f t="shared" si="31"/>
        <v>121814067</v>
      </c>
      <c r="C447" s="429">
        <f t="shared" si="32"/>
        <v>45199</v>
      </c>
      <c r="D447" s="422" t="s">
        <v>534</v>
      </c>
      <c r="E447" s="422">
        <v>11</v>
      </c>
      <c r="F447" s="432" t="s">
        <v>533</v>
      </c>
      <c r="H447" s="430">
        <f>'4-Отчет за собствения капитал'!M22</f>
        <v>0</v>
      </c>
    </row>
    <row r="448" spans="1:8" ht="12.75">
      <c r="A448" s="422" t="str">
        <f t="shared" si="30"/>
        <v>СПЕЦИАЛИЗИРАНИ БИЗНЕС СИСТЕМИ АД</v>
      </c>
      <c r="B448" s="422" t="str">
        <f t="shared" si="31"/>
        <v>121814067</v>
      </c>
      <c r="C448" s="429">
        <f t="shared" si="32"/>
        <v>45199</v>
      </c>
      <c r="D448" s="422" t="s">
        <v>536</v>
      </c>
      <c r="E448" s="422">
        <v>11</v>
      </c>
      <c r="F448" s="432" t="s">
        <v>535</v>
      </c>
      <c r="H448" s="430">
        <f>'4-Отчет за собствения капитал'!M23</f>
        <v>0</v>
      </c>
    </row>
    <row r="449" spans="1:8" ht="12.75">
      <c r="A449" s="422" t="str">
        <f t="shared" si="30"/>
        <v>СПЕЦИАЛИЗИРАНИ БИЗНЕС СИСТЕМИ АД</v>
      </c>
      <c r="B449" s="422" t="str">
        <f t="shared" si="31"/>
        <v>121814067</v>
      </c>
      <c r="C449" s="429">
        <f t="shared" si="32"/>
        <v>45199</v>
      </c>
      <c r="D449" s="422" t="s">
        <v>538</v>
      </c>
      <c r="E449" s="422">
        <v>11</v>
      </c>
      <c r="F449" s="432" t="s">
        <v>537</v>
      </c>
      <c r="H449" s="430">
        <f>'4-Отчет за собствения капитал'!M24</f>
        <v>0</v>
      </c>
    </row>
    <row r="450" spans="1:8" ht="12.75">
      <c r="A450" s="422" t="str">
        <f t="shared" si="30"/>
        <v>СПЕЦИАЛИЗИРАНИ БИЗНЕС СИСТЕМИ АД</v>
      </c>
      <c r="B450" s="422" t="str">
        <f t="shared" si="31"/>
        <v>121814067</v>
      </c>
      <c r="C450" s="429">
        <f t="shared" si="32"/>
        <v>45199</v>
      </c>
      <c r="D450" s="422" t="s">
        <v>540</v>
      </c>
      <c r="E450" s="422">
        <v>11</v>
      </c>
      <c r="F450" s="432" t="s">
        <v>539</v>
      </c>
      <c r="H450" s="430">
        <f>'4-Отчет за собствения капитал'!M25</f>
        <v>0</v>
      </c>
    </row>
    <row r="451" spans="1:8" ht="12.75">
      <c r="A451" s="422" t="str">
        <f t="shared" si="30"/>
        <v>СПЕЦИАЛИЗИРАНИ БИЗНЕС СИСТЕМИ АД</v>
      </c>
      <c r="B451" s="422" t="str">
        <f t="shared" si="31"/>
        <v>121814067</v>
      </c>
      <c r="C451" s="429">
        <f t="shared" si="32"/>
        <v>45199</v>
      </c>
      <c r="D451" s="422" t="s">
        <v>542</v>
      </c>
      <c r="E451" s="422">
        <v>11</v>
      </c>
      <c r="F451" s="432" t="s">
        <v>541</v>
      </c>
      <c r="H451" s="430">
        <f>'4-Отчет за собствения капитал'!M26</f>
        <v>0</v>
      </c>
    </row>
    <row r="452" spans="1:8" ht="12.75">
      <c r="A452" s="422" t="str">
        <f t="shared" si="30"/>
        <v>СПЕЦИАЛИЗИРАНИ БИЗНЕС СИСТЕМИ АД</v>
      </c>
      <c r="B452" s="422" t="str">
        <f t="shared" si="31"/>
        <v>121814067</v>
      </c>
      <c r="C452" s="429">
        <f t="shared" si="32"/>
        <v>45199</v>
      </c>
      <c r="D452" s="422" t="s">
        <v>543</v>
      </c>
      <c r="E452" s="422">
        <v>11</v>
      </c>
      <c r="F452" s="432" t="s">
        <v>537</v>
      </c>
      <c r="H452" s="430">
        <f>'4-Отчет за собствения капитал'!M27</f>
        <v>0</v>
      </c>
    </row>
    <row r="453" spans="1:8" ht="12.75">
      <c r="A453" s="422" t="str">
        <f t="shared" si="30"/>
        <v>СПЕЦИАЛИЗИРАНИ БИЗНЕС СИСТЕМИ АД</v>
      </c>
      <c r="B453" s="422" t="str">
        <f t="shared" si="31"/>
        <v>121814067</v>
      </c>
      <c r="C453" s="429">
        <f t="shared" si="32"/>
        <v>45199</v>
      </c>
      <c r="D453" s="422" t="s">
        <v>544</v>
      </c>
      <c r="E453" s="422">
        <v>11</v>
      </c>
      <c r="F453" s="432" t="s">
        <v>539</v>
      </c>
      <c r="H453" s="430">
        <f>'4-Отчет за собствения капитал'!M28</f>
        <v>0</v>
      </c>
    </row>
    <row r="454" spans="1:8" ht="12.75">
      <c r="A454" s="422" t="str">
        <f t="shared" si="30"/>
        <v>СПЕЦИАЛИЗИРАНИ БИЗНЕС СИСТЕМИ АД</v>
      </c>
      <c r="B454" s="422" t="str">
        <f t="shared" si="31"/>
        <v>121814067</v>
      </c>
      <c r="C454" s="429">
        <f t="shared" si="32"/>
        <v>45199</v>
      </c>
      <c r="D454" s="422" t="s">
        <v>546</v>
      </c>
      <c r="E454" s="422">
        <v>11</v>
      </c>
      <c r="F454" s="432" t="s">
        <v>545</v>
      </c>
      <c r="H454" s="430">
        <f>'4-Отчет за собствения капитал'!M29</f>
        <v>0</v>
      </c>
    </row>
    <row r="455" spans="1:8" ht="12.75">
      <c r="A455" s="422" t="str">
        <f t="shared" si="30"/>
        <v>СПЕЦИАЛИЗИРАНИ БИЗНЕС СИСТЕМИ АД</v>
      </c>
      <c r="B455" s="422" t="str">
        <f t="shared" si="31"/>
        <v>121814067</v>
      </c>
      <c r="C455" s="429">
        <f t="shared" si="32"/>
        <v>45199</v>
      </c>
      <c r="D455" s="422" t="s">
        <v>548</v>
      </c>
      <c r="E455" s="422">
        <v>11</v>
      </c>
      <c r="F455" s="432" t="s">
        <v>547</v>
      </c>
      <c r="H455" s="430">
        <f>'4-Отчет за собствения капитал'!M30</f>
        <v>0</v>
      </c>
    </row>
    <row r="456" spans="1:8" ht="12.75">
      <c r="A456" s="422" t="str">
        <f t="shared" si="30"/>
        <v>СПЕЦИАЛИЗИРАНИ БИЗНЕС СИСТЕМИ АД</v>
      </c>
      <c r="B456" s="422" t="str">
        <f t="shared" si="31"/>
        <v>121814067</v>
      </c>
      <c r="C456" s="429">
        <f t="shared" si="32"/>
        <v>45199</v>
      </c>
      <c r="D456" s="422" t="s">
        <v>550</v>
      </c>
      <c r="E456" s="422">
        <v>11</v>
      </c>
      <c r="F456" s="432" t="s">
        <v>549</v>
      </c>
      <c r="H456" s="430">
        <f>'4-Отчет за собствения капитал'!M31</f>
        <v>248</v>
      </c>
    </row>
    <row r="457" spans="1:8" ht="12.75">
      <c r="A457" s="422" t="str">
        <f t="shared" si="30"/>
        <v>СПЕЦИАЛИЗИРАНИ БИЗНЕС СИСТЕМИ АД</v>
      </c>
      <c r="B457" s="422" t="str">
        <f t="shared" si="31"/>
        <v>121814067</v>
      </c>
      <c r="C457" s="429">
        <f t="shared" si="32"/>
        <v>45199</v>
      </c>
      <c r="D457" s="422" t="s">
        <v>552</v>
      </c>
      <c r="E457" s="422">
        <v>11</v>
      </c>
      <c r="F457" s="432" t="s">
        <v>551</v>
      </c>
      <c r="H457" s="430">
        <f>'4-Отчет за собствения капитал'!M32</f>
        <v>0</v>
      </c>
    </row>
    <row r="458" spans="1:8" ht="12.75">
      <c r="A458" s="422" t="str">
        <f t="shared" si="30"/>
        <v>СПЕЦИАЛИЗИРАНИ БИЗНЕС СИСТЕМИ АД</v>
      </c>
      <c r="B458" s="422" t="str">
        <f t="shared" si="31"/>
        <v>121814067</v>
      </c>
      <c r="C458" s="429">
        <f t="shared" si="32"/>
        <v>45199</v>
      </c>
      <c r="D458" s="422" t="s">
        <v>554</v>
      </c>
      <c r="E458" s="422">
        <v>11</v>
      </c>
      <c r="F458" s="432" t="s">
        <v>553</v>
      </c>
      <c r="H458" s="430">
        <f>'4-Отчет за собствения капитал'!M33</f>
        <v>0</v>
      </c>
    </row>
    <row r="459" spans="1:8" ht="12.75">
      <c r="A459" s="422" t="str">
        <f t="shared" si="30"/>
        <v>СПЕЦИАЛИЗИРАНИ БИЗНЕС СИСТЕМИ АД</v>
      </c>
      <c r="B459" s="422" t="str">
        <f t="shared" si="31"/>
        <v>121814067</v>
      </c>
      <c r="C459" s="429">
        <f t="shared" si="32"/>
        <v>45199</v>
      </c>
      <c r="D459" s="422" t="s">
        <v>556</v>
      </c>
      <c r="E459" s="422">
        <v>11</v>
      </c>
      <c r="F459" s="433" t="s">
        <v>555</v>
      </c>
      <c r="H459" s="430">
        <f>'4-Отчет за собствения капитал'!M34</f>
        <v>248</v>
      </c>
    </row>
    <row r="460" spans="3:6" s="426" customFormat="1" ht="12.75">
      <c r="C460" s="427"/>
      <c r="F460" s="428" t="s">
        <v>654</v>
      </c>
    </row>
    <row r="461" spans="3:6" s="426" customFormat="1" ht="12.75">
      <c r="C461" s="427"/>
      <c r="F461" s="428" t="s">
        <v>655</v>
      </c>
    </row>
    <row r="462" spans="3:6" s="426" customFormat="1" ht="12.75">
      <c r="C462" s="427"/>
      <c r="F462" s="428" t="s">
        <v>656</v>
      </c>
    </row>
    <row r="463" spans="3:6" s="426" customFormat="1" ht="12.75">
      <c r="C463" s="427"/>
      <c r="F463" s="428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Радостина Михайлова</cp:lastModifiedBy>
  <cp:lastPrinted>2022-05-27T15:54:01Z</cp:lastPrinted>
  <dcterms:created xsi:type="dcterms:W3CDTF">2006-09-16T00:00:00Z</dcterms:created>
  <dcterms:modified xsi:type="dcterms:W3CDTF">2023-11-27T15:32:32Z</dcterms:modified>
  <cp:category/>
  <cp:version/>
  <cp:contentType/>
  <cp:contentStatus/>
  <cp:revision>49</cp:revision>
</cp:coreProperties>
</file>