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<sst xmlns="http://schemas.openxmlformats.org/spreadsheetml/2006/main" count="4323" uniqueCount="1004">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</sst>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45119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45119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991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1001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968</v>
      </c>
      <c r="B26" s="579" t="s">
        <v>1000</v>
      </c>
    </row>
    <row r="27" spans="1:2" ht="15">
      <c r="A27" s="10" t="s">
        <v>969</v>
      </c>
      <c r="B27" s="579" t="s">
        <v>990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50607</v>
      </c>
      <c r="D6" s="675">
        <f aca="true" t="shared" si="0" ref="D6:D15">C6-E6</f>
        <v>0</v>
      </c>
      <c r="E6" s="674">
        <f>'1-Баланс'!G95</f>
        <v>50607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46622</v>
      </c>
      <c r="D7" s="675">
        <f t="shared" si="0"/>
        <v>10786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191</v>
      </c>
      <c r="D8" s="675">
        <f t="shared" si="0"/>
        <v>0</v>
      </c>
      <c r="E8" s="674">
        <f>ABS('2-Отчет за доходите'!C44)-ABS('2-Отчет за доходите'!G44)</f>
        <v>191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689</v>
      </c>
      <c r="D9" s="675">
        <f t="shared" si="0"/>
        <v>0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515</v>
      </c>
      <c r="D10" s="675">
        <f t="shared" si="0"/>
        <v>0</v>
      </c>
      <c r="E10" s="674">
        <f>'3-Отчет за паричния поток'!C46</f>
        <v>515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46622</v>
      </c>
      <c r="D11" s="675">
        <f t="shared" si="0"/>
        <v>0</v>
      </c>
      <c r="E11" s="674">
        <f>'4-Отчет за собствения капитал'!L34</f>
        <v>46622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6863</v>
      </c>
      <c r="D12" s="675">
        <f t="shared" si="0"/>
        <v>0</v>
      </c>
      <c r="E12" s="674">
        <f>'Справка 5'!C27+'Справка 5'!C97</f>
        <v>6863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-9780</v>
      </c>
      <c r="E15" s="674">
        <f>'Справка 5'!C148+'Справка 5'!C78</f>
        <v>9780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7.346153846153846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0.004096778344987345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0.0479297365119197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0.0037741814373505643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1.7022058823529411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10.878042659974906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10.878042659974906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2.5834378920953576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0.12923462986198245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1.2380952380952381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0.0005137629181733752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0.08547466861138517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0.07874404726618847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224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0.004804598687315001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0.48596112311015116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17.711111111111112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7181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6863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7181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56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7258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8625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6963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17441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33054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9780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9780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9780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514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515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43349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50607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9000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1595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1602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1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191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1786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46622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3985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3579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318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80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3985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3985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50607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107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57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47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212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26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60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272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191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272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191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191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191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463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437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437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463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463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-128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10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-173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-1876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97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-715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2774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280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-280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-281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-174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515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514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35836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35836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9000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9000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1602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1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1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1603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191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1794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1794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46430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1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1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46431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191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46622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46622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7181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318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7181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7221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7181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6863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7181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7222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7181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6863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7181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7222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18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19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19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19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20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20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19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20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20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21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7181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6863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7181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7202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56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8625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8625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6963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17441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33054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33110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8625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8625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6963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17441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33054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33054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56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56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3579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3579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406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318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80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3985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3985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3579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3579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406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318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80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3985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3985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7774302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7782380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12225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12225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7081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7181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9780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9780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7081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7181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9780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6863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9780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16961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6863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6863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4">
      <selection activeCell="G67" sqref="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35836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35836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20</v>
      </c>
      <c r="D15" s="196">
        <v>21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35836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</v>
      </c>
      <c r="D20" s="598">
        <f>SUM(D12:D19)</f>
        <v>22</v>
      </c>
      <c r="E20" s="89" t="s">
        <v>54</v>
      </c>
      <c r="F20" s="93" t="s">
        <v>55</v>
      </c>
      <c r="G20" s="197">
        <v>9000</v>
      </c>
      <c r="H20" s="196">
        <v>9000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9000</v>
      </c>
      <c r="H26" s="598">
        <f>H20+H21+H22</f>
        <v>9000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1595</v>
      </c>
      <c r="H28" s="596">
        <f>SUM(H29:H31)</f>
        <v>820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1602</v>
      </c>
      <c r="H29" s="196">
        <v>828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1</v>
      </c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191</v>
      </c>
      <c r="H32" s="196">
        <v>774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1786</v>
      </c>
      <c r="H34" s="598">
        <f>H28+H32+H33</f>
        <v>1594</v>
      </c>
    </row>
    <row r="35" spans="1:8" ht="15">
      <c r="A35" s="89" t="s">
        <v>106</v>
      </c>
      <c r="B35" s="94" t="s">
        <v>107</v>
      </c>
      <c r="C35" s="595">
        <f>SUM(C36:C39)</f>
        <v>7181</v>
      </c>
      <c r="D35" s="596">
        <f>SUM(D36:D39)</f>
        <v>7181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6863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46622</v>
      </c>
      <c r="H37" s="600">
        <f>H26+H18+H34</f>
        <v>46430</v>
      </c>
    </row>
    <row r="38" spans="1:13" ht="15">
      <c r="A38" s="89" t="s">
        <v>113</v>
      </c>
      <c r="B38" s="91" t="s">
        <v>114</v>
      </c>
      <c r="C38" s="197">
        <v>318</v>
      </c>
      <c r="D38" s="196">
        <v>318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7181</v>
      </c>
      <c r="D46" s="598">
        <f>D35+D40+D45</f>
        <v>7181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56</v>
      </c>
      <c r="D55" s="479">
        <v>56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7258</v>
      </c>
      <c r="D56" s="602">
        <f>D20+D21+D22+D28+D33+D46+D52+D54+D55</f>
        <v>7259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3985</v>
      </c>
      <c r="H61" s="596">
        <f>SUM(H62:H68)</f>
        <v>4212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3579</v>
      </c>
      <c r="H62" s="197">
        <v>3538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318</v>
      </c>
      <c r="H63" s="197">
        <v>568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80</v>
      </c>
      <c r="H64" s="197">
        <v>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11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">
      <c r="A68" s="89" t="s">
        <v>206</v>
      </c>
      <c r="B68" s="91" t="s">
        <v>207</v>
      </c>
      <c r="C68" s="197">
        <v>8625</v>
      </c>
      <c r="D68" s="196">
        <v>6736</v>
      </c>
      <c r="E68" s="89" t="s">
        <v>212</v>
      </c>
      <c r="F68" s="93" t="s">
        <v>213</v>
      </c>
      <c r="G68" s="197">
        <v>1</v>
      </c>
      <c r="H68" s="197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>
        <v>6963</v>
      </c>
      <c r="D70" s="196">
        <v>7068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17441</v>
      </c>
      <c r="D71" s="196">
        <v>19086</v>
      </c>
      <c r="E71" s="474" t="s">
        <v>47</v>
      </c>
      <c r="F71" s="95" t="s">
        <v>223</v>
      </c>
      <c r="G71" s="597">
        <f>G59+G60+G61+G69+G70</f>
        <v>3985</v>
      </c>
      <c r="H71" s="598">
        <f>H59+H60+H61+H69+H70</f>
        <v>4212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</v>
      </c>
      <c r="D73" s="196">
        <v>7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33054</v>
      </c>
      <c r="D76" s="598">
        <f>SUM(D68:D75)</f>
        <v>32914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9780</v>
      </c>
      <c r="D79" s="596">
        <f>SUM(D80:D82)</f>
        <v>9780</v>
      </c>
      <c r="E79" s="205" t="s">
        <v>849</v>
      </c>
      <c r="F79" s="99" t="s">
        <v>241</v>
      </c>
      <c r="G79" s="599">
        <f>G71+G73+G75+G77</f>
        <v>3985</v>
      </c>
      <c r="H79" s="600">
        <f>H71+H73+H75+H77</f>
        <v>4212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9780</v>
      </c>
      <c r="D82" s="196">
        <v>9780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9780</v>
      </c>
      <c r="D85" s="598">
        <f>D84+D83+D79</f>
        <v>9780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514</v>
      </c>
      <c r="D89" s="196">
        <v>688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515</v>
      </c>
      <c r="D92" s="598">
        <f>SUM(D88:D91)</f>
        <v>689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43349</v>
      </c>
      <c r="D94" s="602">
        <f>D65+D76+D85+D92+D93</f>
        <v>43383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50607</v>
      </c>
      <c r="D95" s="604">
        <f>D94+D56</f>
        <v>50642</v>
      </c>
      <c r="E95" s="229" t="s">
        <v>941</v>
      </c>
      <c r="F95" s="489" t="s">
        <v>268</v>
      </c>
      <c r="G95" s="603">
        <f>G37+G40+G56+G79</f>
        <v>50607</v>
      </c>
      <c r="H95" s="604">
        <f>H37+H40+H56+H79</f>
        <v>50642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45119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1</v>
      </c>
      <c r="H12" s="317">
        <v>1</v>
      </c>
    </row>
    <row r="13" spans="1:8" ht="15">
      <c r="A13" s="194" t="s">
        <v>279</v>
      </c>
      <c r="B13" s="190" t="s">
        <v>280</v>
      </c>
      <c r="C13" s="316">
        <v>107</v>
      </c>
      <c r="D13" s="317">
        <v>28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46</v>
      </c>
      <c r="D15" s="317">
        <v>96</v>
      </c>
      <c r="E15" s="245" t="s">
        <v>79</v>
      </c>
      <c r="F15" s="240" t="s">
        <v>289</v>
      </c>
      <c r="G15" s="316">
        <v>25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5</v>
      </c>
      <c r="E16" s="236" t="s">
        <v>52</v>
      </c>
      <c r="F16" s="264" t="s">
        <v>292</v>
      </c>
      <c r="G16" s="628">
        <f>SUM(G12:G15)</f>
        <v>26</v>
      </c>
      <c r="H16" s="629">
        <f>SUM(H12:H15)</f>
        <v>8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57</v>
      </c>
      <c r="D19" s="317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47</v>
      </c>
      <c r="D20" s="317">
        <v>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212</v>
      </c>
      <c r="D22" s="629">
        <f>SUM(D12:D18)+D19</f>
        <v>146</v>
      </c>
      <c r="E22" s="194" t="s">
        <v>309</v>
      </c>
      <c r="F22" s="237" t="s">
        <v>310</v>
      </c>
      <c r="G22" s="316">
        <v>437</v>
      </c>
      <c r="H22" s="317">
        <v>199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33</v>
      </c>
      <c r="D25" s="317">
        <v>33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26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437</v>
      </c>
      <c r="H27" s="629">
        <f>SUM(H22:H26)</f>
        <v>199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60</v>
      </c>
      <c r="D29" s="629">
        <f>SUM(D25:D28)</f>
        <v>34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272</v>
      </c>
      <c r="D31" s="635">
        <f>D29+D22</f>
        <v>180</v>
      </c>
      <c r="E31" s="251" t="s">
        <v>824</v>
      </c>
      <c r="F31" s="266" t="s">
        <v>331</v>
      </c>
      <c r="G31" s="253">
        <f>G16+G18+G27</f>
        <v>463</v>
      </c>
      <c r="H31" s="254">
        <f>H16+H18+H27</f>
        <v>207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191</v>
      </c>
      <c r="D33" s="244">
        <f>IF((H31-D31)&gt;0,H31-D31,0)</f>
        <v>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272</v>
      </c>
      <c r="D36" s="637">
        <f>D31-D34+D35</f>
        <v>180</v>
      </c>
      <c r="E36" s="262" t="s">
        <v>346</v>
      </c>
      <c r="F36" s="256" t="s">
        <v>347</v>
      </c>
      <c r="G36" s="267">
        <f>G35-G34+G31</f>
        <v>463</v>
      </c>
      <c r="H36" s="268">
        <f>H35-H34+H31</f>
        <v>207</v>
      </c>
    </row>
    <row r="37" spans="1:8" ht="15.75">
      <c r="A37" s="261" t="s">
        <v>348</v>
      </c>
      <c r="B37" s="231" t="s">
        <v>349</v>
      </c>
      <c r="C37" s="634">
        <f>IF((G36-C36)&gt;0,G36-C36,0)</f>
        <v>191</v>
      </c>
      <c r="D37" s="635">
        <f>IF((H36-D36)&gt;0,H36-D36,0)</f>
        <v>27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191</v>
      </c>
      <c r="D42" s="244">
        <f>+IF((H36-D36-D38)&gt;0,H36-D36-D38,0)</f>
        <v>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191</v>
      </c>
      <c r="D44" s="268">
        <f>IF(H42=0,IF(D42-D43&gt;0,D42-D43+H43,0),IF(H42-H43&lt;0,H43-H42+D42,0))</f>
        <v>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463</v>
      </c>
      <c r="D45" s="631">
        <f>D36+D38+D42</f>
        <v>207</v>
      </c>
      <c r="E45" s="270" t="s">
        <v>373</v>
      </c>
      <c r="F45" s="272" t="s">
        <v>374</v>
      </c>
      <c r="G45" s="630">
        <f>G42+G36</f>
        <v>463</v>
      </c>
      <c r="H45" s="631">
        <f>H42+H36</f>
        <v>207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45119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</v>
      </c>
      <c r="D11" s="196">
        <v>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-128</v>
      </c>
      <c r="D12" s="196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-46</v>
      </c>
      <c r="D14" s="196">
        <v>-43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10</v>
      </c>
      <c r="D16" s="196">
        <v>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-10</v>
      </c>
      <c r="D20" s="196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-173</v>
      </c>
      <c r="D21" s="659">
        <f>SUM(D11:D20)</f>
        <v>-118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-1876</v>
      </c>
      <c r="D25" s="196">
        <v>-10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97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-715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2774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280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-280</v>
      </c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-281</v>
      </c>
      <c r="D43" s="661">
        <f>SUM(D35:D42)</f>
        <v>-1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-174</v>
      </c>
      <c r="D44" s="307">
        <f>D43+D33+D21</f>
        <v>-119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219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515</v>
      </c>
      <c r="D46" s="311">
        <f>D45+D44</f>
        <v>100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514</v>
      </c>
      <c r="D47" s="298">
        <v>99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45119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35836</v>
      </c>
      <c r="D13" s="584">
        <f>'1-Баланс'!H20</f>
        <v>9000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1602</v>
      </c>
      <c r="J13" s="584">
        <f>'1-Баланс'!H30+'1-Баланс'!H33</f>
        <v>-8</v>
      </c>
      <c r="K13" s="585"/>
      <c r="L13" s="584">
        <f>SUM(C13:K13)</f>
        <v>46430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1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1</v>
      </c>
      <c r="J15" s="316"/>
      <c r="K15" s="316"/>
      <c r="L15" s="584">
        <f t="shared" si="1"/>
        <v>1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35836</v>
      </c>
      <c r="D17" s="653">
        <f aca="true" t="shared" si="2" ref="D17:M17">D13+D14</f>
        <v>9000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1603</v>
      </c>
      <c r="J17" s="653">
        <f t="shared" si="2"/>
        <v>-8</v>
      </c>
      <c r="K17" s="653">
        <f t="shared" si="2"/>
        <v>0</v>
      </c>
      <c r="L17" s="584">
        <f t="shared" si="1"/>
        <v>46431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191</v>
      </c>
      <c r="J18" s="584">
        <f>+'1-Баланс'!G33</f>
        <v>0</v>
      </c>
      <c r="K18" s="585"/>
      <c r="L18" s="584">
        <f t="shared" si="1"/>
        <v>191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1794</v>
      </c>
      <c r="J31" s="653">
        <f t="shared" si="6"/>
        <v>-8</v>
      </c>
      <c r="K31" s="653">
        <f t="shared" si="6"/>
        <v>0</v>
      </c>
      <c r="L31" s="584">
        <f t="shared" si="1"/>
        <v>46622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1794</v>
      </c>
      <c r="J34" s="587">
        <f t="shared" si="7"/>
        <v>-8</v>
      </c>
      <c r="K34" s="587">
        <f t="shared" si="7"/>
        <v>0</v>
      </c>
      <c r="L34" s="651">
        <f t="shared" si="1"/>
        <v>46622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45119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5">
      <selection activeCell="A63" sqref="A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999</v>
      </c>
      <c r="B14" s="680"/>
      <c r="C14" s="92">
        <v>6763</v>
      </c>
      <c r="D14" s="92">
        <v>85.08</v>
      </c>
      <c r="E14" s="92"/>
      <c r="F14" s="469">
        <f t="shared" si="0"/>
        <v>6763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6863</v>
      </c>
      <c r="D27" s="472"/>
      <c r="E27" s="472">
        <f>SUM(E12:E26)</f>
        <v>0</v>
      </c>
      <c r="F27" s="472">
        <f>SUM(F12:F26)</f>
        <v>6863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9780</v>
      </c>
      <c r="D78" s="472"/>
      <c r="E78" s="472">
        <f>SUM(E63:E77)</f>
        <v>9780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16961</v>
      </c>
      <c r="D79" s="472"/>
      <c r="E79" s="472">
        <f>E78+E61+E44+E27</f>
        <v>10098</v>
      </c>
      <c r="F79" s="472">
        <f>F78+F61+F44+F27</f>
        <v>6863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45119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P14" sqref="P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/>
      <c r="F14" s="328"/>
      <c r="G14" s="329">
        <f t="shared" si="2"/>
        <v>39</v>
      </c>
      <c r="H14" s="328"/>
      <c r="I14" s="328"/>
      <c r="J14" s="329">
        <f t="shared" si="3"/>
        <v>39</v>
      </c>
      <c r="K14" s="328">
        <v>18</v>
      </c>
      <c r="L14" s="328">
        <v>1</v>
      </c>
      <c r="M14" s="328"/>
      <c r="N14" s="329">
        <f t="shared" si="4"/>
        <v>19</v>
      </c>
      <c r="O14" s="328"/>
      <c r="P14" s="328"/>
      <c r="Q14" s="329">
        <f t="shared" si="0"/>
        <v>19</v>
      </c>
      <c r="R14" s="340">
        <f t="shared" si="1"/>
        <v>20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1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19</v>
      </c>
      <c r="L19" s="330">
        <f>SUM(L11:L18)</f>
        <v>1</v>
      </c>
      <c r="M19" s="330">
        <f>SUM(M11:M18)</f>
        <v>0</v>
      </c>
      <c r="N19" s="329">
        <f t="shared" si="4"/>
        <v>20</v>
      </c>
      <c r="O19" s="330">
        <f>SUM(O11:O18)</f>
        <v>0</v>
      </c>
      <c r="P19" s="330">
        <f>SUM(P11:P18)</f>
        <v>0</v>
      </c>
      <c r="Q19" s="329">
        <f t="shared" si="0"/>
        <v>20</v>
      </c>
      <c r="R19" s="340">
        <f t="shared" si="1"/>
        <v>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7181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7181</v>
      </c>
      <c r="H30" s="335">
        <f t="shared" si="6"/>
        <v>0</v>
      </c>
      <c r="I30" s="335">
        <f t="shared" si="6"/>
        <v>0</v>
      </c>
      <c r="J30" s="336">
        <f t="shared" si="3"/>
        <v>7181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7181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/>
      <c r="G31" s="329">
        <f t="shared" si="2"/>
        <v>6863</v>
      </c>
      <c r="H31" s="328"/>
      <c r="I31" s="328"/>
      <c r="J31" s="329">
        <f t="shared" si="3"/>
        <v>6863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6863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318</v>
      </c>
      <c r="E33" s="328"/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7181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7181</v>
      </c>
      <c r="H41" s="330">
        <f t="shared" si="10"/>
        <v>0</v>
      </c>
      <c r="I41" s="330">
        <f t="shared" si="10"/>
        <v>0</v>
      </c>
      <c r="J41" s="329">
        <f t="shared" si="3"/>
        <v>7181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7181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7221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7222</v>
      </c>
      <c r="H43" s="349">
        <f t="shared" si="11"/>
        <v>0</v>
      </c>
      <c r="I43" s="349">
        <f t="shared" si="11"/>
        <v>0</v>
      </c>
      <c r="J43" s="349">
        <f t="shared" si="11"/>
        <v>7222</v>
      </c>
      <c r="K43" s="349">
        <f t="shared" si="11"/>
        <v>19</v>
      </c>
      <c r="L43" s="349">
        <f t="shared" si="11"/>
        <v>1</v>
      </c>
      <c r="M43" s="349">
        <f t="shared" si="11"/>
        <v>0</v>
      </c>
      <c r="N43" s="349">
        <f t="shared" si="11"/>
        <v>20</v>
      </c>
      <c r="O43" s="349">
        <f t="shared" si="11"/>
        <v>0</v>
      </c>
      <c r="P43" s="349">
        <f t="shared" si="11"/>
        <v>0</v>
      </c>
      <c r="Q43" s="349">
        <f t="shared" si="11"/>
        <v>20</v>
      </c>
      <c r="R43" s="350">
        <f t="shared" si="11"/>
        <v>7202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45119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5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56</v>
      </c>
      <c r="D23" s="443"/>
      <c r="E23" s="442">
        <f t="shared" si="0"/>
        <v>56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8625</v>
      </c>
      <c r="D26" s="362">
        <f>SUM(D27:D29)</f>
        <v>8625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8625</v>
      </c>
      <c r="D27" s="368">
        <v>8625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6963</v>
      </c>
      <c r="D31" s="368">
        <v>6963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17441</v>
      </c>
      <c r="D32" s="368">
        <v>17441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8</v>
      </c>
      <c r="D35" s="362">
        <f>SUM(D36:D39)</f>
        <v>8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8</v>
      </c>
      <c r="D37" s="368">
        <v>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33054</v>
      </c>
      <c r="D45" s="438">
        <f>D26+D30+D31+D33+D32+D34+D35+D40</f>
        <v>33054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33110</v>
      </c>
      <c r="D46" s="444">
        <f>D45+D23+D21+D11</f>
        <v>33054</v>
      </c>
      <c r="E46" s="445">
        <f>E45+E23+E21+E11</f>
        <v>56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3579</v>
      </c>
      <c r="D73" s="137">
        <f>SUM(D74:D76)</f>
        <v>3579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3579</v>
      </c>
      <c r="D76" s="197">
        <v>3579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406</v>
      </c>
      <c r="D87" s="134">
        <f>SUM(D88:D92)+D96</f>
        <v>406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318</v>
      </c>
      <c r="D88" s="197">
        <v>318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80</v>
      </c>
      <c r="D89" s="197">
        <v>80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3985</v>
      </c>
      <c r="D98" s="433">
        <f>D87+D82+D77+D73+D97</f>
        <v>3985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3985</v>
      </c>
      <c r="D99" s="427">
        <f>D98+D70+D68</f>
        <v>3985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45119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I19" sqref="I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6327300+1447002</f>
        <v>7774302</v>
      </c>
      <c r="D13" s="449"/>
      <c r="E13" s="449"/>
      <c r="F13" s="449">
        <f>6763+318</f>
        <v>7081</v>
      </c>
      <c r="G13" s="449"/>
      <c r="H13" s="449"/>
      <c r="I13" s="450">
        <f>F13+G13-H13</f>
        <v>7081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7782380</v>
      </c>
      <c r="D18" s="456">
        <f t="shared" si="1"/>
        <v>0</v>
      </c>
      <c r="E18" s="456">
        <f t="shared" si="1"/>
        <v>0</v>
      </c>
      <c r="F18" s="456">
        <f t="shared" si="1"/>
        <v>7181</v>
      </c>
      <c r="G18" s="456">
        <f t="shared" si="1"/>
        <v>0</v>
      </c>
      <c r="H18" s="456">
        <f t="shared" si="1"/>
        <v>0</v>
      </c>
      <c r="I18" s="457">
        <f t="shared" si="0"/>
        <v>7181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12225</v>
      </c>
      <c r="D20" s="449"/>
      <c r="E20" s="449"/>
      <c r="F20" s="449">
        <v>9780</v>
      </c>
      <c r="G20" s="449"/>
      <c r="H20" s="449"/>
      <c r="I20" s="450">
        <f t="shared" si="0"/>
        <v>9780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12225</v>
      </c>
      <c r="D27" s="456">
        <f t="shared" si="2"/>
        <v>0</v>
      </c>
      <c r="E27" s="456">
        <f t="shared" si="2"/>
        <v>0</v>
      </c>
      <c r="F27" s="456">
        <f t="shared" si="2"/>
        <v>9780</v>
      </c>
      <c r="G27" s="456">
        <f t="shared" si="2"/>
        <v>0</v>
      </c>
      <c r="H27" s="456">
        <f t="shared" si="2"/>
        <v>0</v>
      </c>
      <c r="I27" s="457">
        <f t="shared" si="0"/>
        <v>9780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45119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2021-12-10T13:26:48Z</cp:lastPrinted>
  <dcterms:created xsi:type="dcterms:W3CDTF">2006-09-16T00:00:00Z</dcterms:created>
  <dcterms:modified xsi:type="dcterms:W3CDTF">2023-07-12T09:35:48Z</dcterms:modified>
  <cp:category/>
  <cp:version/>
  <cp:contentType/>
  <cp:contentStatus/>
</cp:coreProperties>
</file>