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<sst xmlns="http://schemas.openxmlformats.org/spreadsheetml/2006/main" count="1865" uniqueCount="666">
  <si>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</si>
  <si>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</si>
  <si>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</si>
  <si>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</si>
  <si>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</si>
  <si>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</si>
  <si>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</si>
  <si>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</si>
  <si>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</si>
  <si>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</si>
  <si>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</si>
  <si>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</si>
  <si>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</si>
  <si>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</si>
  <si>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</si>
  <si>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</si>
  <si>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</si>
  <si>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</si>
  <si>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</si>
  <si>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</si>
  <si>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</si>
  <si>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</si>
  <si>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</si>
  <si>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</si>
  <si>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</si>
  <si>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</si>
  <si>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</si>
  <si>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</si>
  <si>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</si>
  <si>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</si>
  <si>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</si>
  <si>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</si>
  <si>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</si>
  <si>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</si>
  <si>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</si>
  <si>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</si>
  <si>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</si>
  <si>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</si>
  <si>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</si>
  <si>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</si>
  <si>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</si>
  <si>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</si>
  <si>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</si>
  <si>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</si>
  <si>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</si>
  <si>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</si>
  <si>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</si>
  <si>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</si>
  <si>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</si>
  <si>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</si>
  <si>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</si>
  <si>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</si>
  <si>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</si>
  <si>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</si>
  <si>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</si>
  <si>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</si>
  <si>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</si>
  <si>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</si>
  <si>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</si>
  <si>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</si>
  <si>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</si>
  <si>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</si>
  <si>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</si>
  <si>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</si>
  <si>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</si>
  <si>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</si>
  <si>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</si>
  <si>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</si>
  <si>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</si>
  <si>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</si>
  <si>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</si>
  <si>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</si>
  <si>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</si>
  <si>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</si>
  <si>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</si>
  <si>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</si>
  <si>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</si>
  <si>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</si>
  <si>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</si>
  <si>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</si>
  <si>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</si>
  <si>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</si>
  <si>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</si>
  <si>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</si>
  <si>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</si>
  <si>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</si>
  <si>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</si>
  <si>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</si>
  <si>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</si>
  <si>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</si>
  <si>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</si>
  <si>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</si>
  <si>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</si>
  <si>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</si>
  <si>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</si>
  <si>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</si>
  <si>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</si>
  <si>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</si>
  <si>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</si>
  <si>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</si>
  <si>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</si>
  <si>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</si>
  <si>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</si>
  <si>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</si>
  <si>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</si>
  <si>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</si>
  <si>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</si>
  <si>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</si>
  <si>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</si>
  <si>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</si>
  <si>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</si>
  <si>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</si>
  <si>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</si>
  <si>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</si>
  <si>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</si>
  <si>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</si>
  <si>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</si>
  <si>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</si>
  <si>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</si>
  <si>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</si>
  <si>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</si>
  <si>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</si>
  <si>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</si>
  <si>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</si>
  <si>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</si>
  <si>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</si>
  <si>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</si>
  <si>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</si>
  <si>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</si>
  <si>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</si>
  <si>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</si>
  <si>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</si>
  <si>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</si>
  <si>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</si>
  <si>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</si>
  <si>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</si>
  <si>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</si>
  <si>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</si>
  <si>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</si>
  <si>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</si>
  <si>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</si>
  <si>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</si>
  <si>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</si>
  <si>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</si>
  <si>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</si>
  <si>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</si>
  <si>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</si>
  <si>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</si>
  <si>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</si>
  <si>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</si>
  <si>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</si>
  <si>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</si>
  <si>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</si>
  <si>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</si>
  <si>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</si>
  <si>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</si>
  <si>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</si>
  <si>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</si>
  <si>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</si>
  <si>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</si>
  <si>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</si>
  <si>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</si>
  <si>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</si>
  <si>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</si>
  <si>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</si>
  <si>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</si>
  <si>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</si>
  <si>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</si>
  <si>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</si>
  <si>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</si>
  <si>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</si>
  <si>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</si>
  <si>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</si>
  <si>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</si>
  <si>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</si>
  <si>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</si>
  <si>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</si>
  <si>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</si>
  <si>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</si>
  <si>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</si>
  <si>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</si>
  <si>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</si>
  <si>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</si>
  <si>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</si>
  <si>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</si>
  <si>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</si>
  <si>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</si>
  <si>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</si>
  <si>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</si>
  <si>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</si>
  <si>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</si>
  <si>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</si>
  <si>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</si>
  <si>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</si>
  <si>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</si>
  <si>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</si>
  <si>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</si>
  <si>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</si>
  <si>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</si>
  <si>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</si>
  <si>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</si>
  <si>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</si>
  <si>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</si>
  <si>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</si>
  <si>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</si>
  <si>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</si>
  <si>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</si>
  <si>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</si>
  <si>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</si>
  <si>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</si>
  <si>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</si>
  <si>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</si>
  <si>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</si>
  <si>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</si>
  <si>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</si>
  <si>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</si>
  <si>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</si>
  <si>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</si>
  <si>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</si>
  <si>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</si>
  <si>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</si>
  <si>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</si>
  <si>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</si>
  <si>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</si>
  <si>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</si>
  <si>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</si>
  <si>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</si>
  <si>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</si>
  <si>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</si>
  <si>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</si>
  <si>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</si>
  <si>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</si>
  <si>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</si>
  <si>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</si>
  <si>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</si>
  <si>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</si>
  <si>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</si>
  <si>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</si>
  <si>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</si>
  <si>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</si>
  <si>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</si>
  <si>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</si>
  <si>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</si>
  <si>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</si>
  <si>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</si>
  <si>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</si>
  <si>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</si>
  <si>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</si>
  <si>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</si>
  <si>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</si>
  <si>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</si>
  <si>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</si>
  <si>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</si>
  <si>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</si>
  <si>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</si>
  <si>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</si>
  <si>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</si>
  <si>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</si>
  <si>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</si>
  <si>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</si>
  <si>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</si>
  <si>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</si>
  <si>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</si>
  <si>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</si>
  <si>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</si>
  <si>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</si>
  <si>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</si>
  <si>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</si>
  <si>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</si>
  <si>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</si>
  <si>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</si>
  <si>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</si>
  <si>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</si>
  <si>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</si>
  <si>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</si>
  <si>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</si>
  <si>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</si>
  <si>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</si>
  <si>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</si>
  <si>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</si>
  <si>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</si>
  <si>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</si>
  <si>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</si>
  <si>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</si>
  <si>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</si>
  <si>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</si>
  <si>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</si>
  <si>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</si>
  <si>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</si>
  <si>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</si>
  <si>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</si>
  <si>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</si>
  <si>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</si>
  <si>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</si>
  <si>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</si>
  <si>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</si>
  <si>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</si>
  <si>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</si>
  <si>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</si>
  <si>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</si>
  <si>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</si>
  <si>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</si>
  <si>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</si>
  <si>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</si>
  <si>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</si>
  <si>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</si>
  <si>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</si>
  <si>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</si>
  <si>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</si>
  <si>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</si>
  <si>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</si>
  <si>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</si>
  <si>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</si>
  <si>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</si>
  <si>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</si>
  <si>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</si>
  <si>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</si>
  <si>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</si>
  <si>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</si>
  <si>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</si>
  <si>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</si>
  <si>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</si>
  <si>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</si>
  <si>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</si>
  <si>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</si>
  <si>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</si>
  <si>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</si>
  <si>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</si>
  <si>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</si>
  <si>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</si>
  <si>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</si>
  <si>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</si>
  <si>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</si>
  <si>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</si>
  <si>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</si>
  <si>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</si>
  <si>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</si>
  <si>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</si>
  <si>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</si>
  <si>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</si>
  <si>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</si>
  <si>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</si>
  <si>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</si>
  <si>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</si>
  <si>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</si>
  <si>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</si>
  <si>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</si>
  <si>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</si>
  <si>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</si>
  <si>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</si>
  <si>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</si>
  <si>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</si>
  <si>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</si>
  <si>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</si>
  <si>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</si>
  <si>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</si>
  <si>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</si>
  <si>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</si>
  <si>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</si>
  <si>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</si>
  <si>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</si>
  <si>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</si>
  <si>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</si>
  <si>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</si>
  <si>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</si>
  <si>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</si>
  <si>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</si>
  <si>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</si>
  <si>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</si>
  <si>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</si>
  <si>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</si>
  <si>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</si>
  <si>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</si>
  <si>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</si>
  <si>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</si>
  <si>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</si>
  <si>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</si>
  <si>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</si>
  <si>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</si>
  <si>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</si>
  <si>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</si>
  <si>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</si>
  <si>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</si>
  <si>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</si>
  <si>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</si>
  <si>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</si>
  <si>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</si>
  <si>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</si>
  <si>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</si>
  <si>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</si>
  <si>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</si>
  <si>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</si>
  <si>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</si>
  <si>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</si>
  <si>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</si>
  <si>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</si>
  <si>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</si>
  <si>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</si>
  <si>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</si>
  <si>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</si>
  <si>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</si>
  <si>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</si>
  <si>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</si>
  <si>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</si>
  <si>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</si>
  <si>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</si>
  <si>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</si>
  <si>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</si>
  <si>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</si>
  <si>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</si>
  <si>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</si>
  <si>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</si>
  <si>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</si>
  <si>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</si>
  <si>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</si>
  <si>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</si>
  <si>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</si>
  <si>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</si>
  <si>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</si>
  <si>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</si>
  <si>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</si>
  <si>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</si>
  <si>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</si>
  <si>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</si>
  <si>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</si>
  <si>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</si>
  <si>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</si>
  <si>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</si>
  <si>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</si>
  <si>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</si>
  <si>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</si>
  <si>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</si>
  <si>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</si>
  <si>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</si>
  <si>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</si>
  <si>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</si>
  <si>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</si>
  <si>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</si>
  <si>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</si>
  <si>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</si>
  <si>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</si>
  <si>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</si>
  <si>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</si>
  <si>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</si>
  <si>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</si>
  <si>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</si>
  <si>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</si>
  <si>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</si>
  <si>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</si>
  <si>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</si>
  <si>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</si>
  <si>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</si>
  <si>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</si>
  <si>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</si>
  <si>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</si>
  <si>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</si>
  <si>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</si>
  <si>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</si>
  <si>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</si>
  <si>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</si>
  <si>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</si>
  <si>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</si>
  <si>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</si>
  <si>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</si>
  <si>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</si>
  <si>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</si>
  <si>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</si>
  <si>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</si>
  <si>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</si>
  <si>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</si>
  <si>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</si>
  <si>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</si>
  <si>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</si>
  <si>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</si>
  <si>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</si>
  <si>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</si>
  <si>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</si>
  <si>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</si>
  <si>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</si>
  <si>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</si>
  <si>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</si>
  <si>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</si>
  <si>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</si>
  <si>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</si>
  <si>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</si>
  <si>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</si>
  <si>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</si>
  <si>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</si>
  <si>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</si>
  <si>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</si>
  <si>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</si>
  <si>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</si>
  <si>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</si>
  <si>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</si>
  <si>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</si>
  <si>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</si>
  <si>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</si>
  <si>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</si>
  <si>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</si>
  <si>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</si>
  <si>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</si>
  <si>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</si>
  <si>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</si>
  <si>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</si>
  <si>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</si>
  <si>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</si>
  <si>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</si>
  <si>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</si>
  <si>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</si>
  <si>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</si>
  <si>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</si>
  <si>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</si>
  <si>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</si>
  <si>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</si>
  <si>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</si>
  <si>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</si>
  <si>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</si>
  <si>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</si>
  <si>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</si>
  <si>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</si>
  <si>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</si>
  <si>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</si>
  <si>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</si>
  <si>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</si>
  <si>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</si>
  <si>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</si>
  <si>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</si>
  <si>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</si>
  <si>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</si>
  <si>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</si>
  <si>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</si>
  <si>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</si>
  <si>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</si>
  <si>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</si>
  <si>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</si>
  <si>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</si>
  <si>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</si>
  <si>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</si>
  <si>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</si>
  <si>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</si>
  <si>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</si>
  <si>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</si>
  <si>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</si>
  <si>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</si>
  <si>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</si>
  <si>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</si>
  <si>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</si>
  <si>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</si>
  <si>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</si>
  <si>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</si>
  <si>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</si>
  <si>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</si>
  <si>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</si>
  <si>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</si>
  <si>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</si>
  <si>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</si>
  <si>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</si>
  <si>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</si>
  <si>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</si>
  <si>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</si>
  <si>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</si>
  <si>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</si>
  <si>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</si>
  <si>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</si>
  <si>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</si>
  <si>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</si>
  <si>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</si>
  <si>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</si>
  <si>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</si>
  <si>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</si>
  <si>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</si>
  <si>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</si>
  <si>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</si>
  <si>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</si>
  <si>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</si>
  <si>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</si>
  <si>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</si>
  <si>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</si>
  <si>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</si>
  <si>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</si>
  <si>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</si>
  <si>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</si>
  <si>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</si>
  <si>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</si>
  <si>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</si>
  <si>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</si>
  <si>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</si>
  <si>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</si>
  <si>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</si>
  <si>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</si>
  <si>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</si>
  <si>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</si>
  <si>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</si>
  <si>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</si>
  <si>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</si>
  <si>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</si>
  <si>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</si>
  <si>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</si>
  <si>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</si>
  <si>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</si>
  <si>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</si>
  <si>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</si>
  <si>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</si>
  <si>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</si>
  <si>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</si>
  <si>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</si>
  <si>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</si>
  <si>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</si>
  <si>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</si>
  <si>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</si>
  <si>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</si>
  <si>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</si>
  <si>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</si>
  <si>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</si>
  <si>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</si>
  <si>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</si>
  <si>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</si>
  <si>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</si>
  <si>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</si>
  <si>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</si>
  <si>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</si>
  <si>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</si>
  <si>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</si>
  <si>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</si>
  <si>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</si>
  <si>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</si>
  <si>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</si>
  <si>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</si>
  <si>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</si>
  <si>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</si>
  <si>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</si>
  <si>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</si>
  <si>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</si>
  <si>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</si>
  <si>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</si>
  <si>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</si>
  <si>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</si>
  <si>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</si>
  <si>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</si>
  <si>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</si>
  <si>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</si>
  <si>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</si>
  <si>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</si>
  <si>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</si>
  <si>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</si>
  <si>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</si>
  <si>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</si>
  <si>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</si>
  <si>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</si>
  <si>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</si>
  <si>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</si>
  <si>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</si>
  <si>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</si>
  <si>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</si>
  <si>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</si>
  <si>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</si>
  <si>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</si>
  <si>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</si>
  <si>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</si>
  <si>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</si>
  <si>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</si>
  <si>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</si>
  <si>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</si>
  <si>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Валентина Тодорова</t>
  </si>
  <si>
    <t>Главен счетоводител</t>
  </si>
  <si>
    <t>Даниел Георгиев Ризов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</si>
</sst>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45291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45345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Валентина Тодорова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45291</v>
      </c>
    </row>
    <row r="11" spans="1:2" ht="15.75">
      <c r="A11" s="7" t="s">
        <v>638</v>
      </c>
      <c r="B11" s="316">
        <v>45345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D95" sqref="D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11203</v>
      </c>
      <c r="D12" s="118">
        <v>11202</v>
      </c>
      <c r="E12" s="66" t="s">
        <v>25</v>
      </c>
      <c r="F12" s="69" t="s">
        <v>26</v>
      </c>
      <c r="G12" s="119">
        <v>2313</v>
      </c>
      <c r="H12" s="118">
        <v>2313</v>
      </c>
    </row>
    <row r="13" spans="1:8" ht="15.75">
      <c r="A13" s="66" t="s">
        <v>27</v>
      </c>
      <c r="B13" s="68" t="s">
        <v>28</v>
      </c>
      <c r="C13" s="119">
        <v>6888</v>
      </c>
      <c r="D13" s="118">
        <v>7070</v>
      </c>
      <c r="E13" s="66" t="s">
        <v>525</v>
      </c>
      <c r="F13" s="69" t="s">
        <v>29</v>
      </c>
      <c r="G13" s="119">
        <v>2313</v>
      </c>
      <c r="H13" s="118">
        <v>2313</v>
      </c>
    </row>
    <row r="14" spans="1:8" ht="15.75">
      <c r="A14" s="66" t="s">
        <v>30</v>
      </c>
      <c r="B14" s="68" t="s">
        <v>31</v>
      </c>
      <c r="C14" s="119">
        <v>9708</v>
      </c>
      <c r="D14" s="118">
        <v>10369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1461</v>
      </c>
      <c r="D15" s="118">
        <v>1462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7791</v>
      </c>
      <c r="D16" s="118">
        <v>5988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247</v>
      </c>
      <c r="D17" s="118">
        <v>282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6255</v>
      </c>
      <c r="D18" s="118">
        <v>5895</v>
      </c>
      <c r="E18" s="249" t="s">
        <v>47</v>
      </c>
      <c r="F18" s="248" t="s">
        <v>48</v>
      </c>
      <c r="G18" s="347">
        <f>G12+G15+G16+G17</f>
        <v>2313</v>
      </c>
      <c r="H18" s="348">
        <f>H12+H15+H16+H17</f>
        <v>2313</v>
      </c>
    </row>
    <row r="19" spans="1:8" ht="15.75">
      <c r="A19" s="66" t="s">
        <v>49</v>
      </c>
      <c r="B19" s="68" t="s">
        <v>50</v>
      </c>
      <c r="C19" s="119">
        <v>1857</v>
      </c>
      <c r="D19" s="118">
        <v>1890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45410</v>
      </c>
      <c r="D20" s="336">
        <f>SUM(D12:D19)</f>
        <v>44158</v>
      </c>
      <c r="E20" s="66" t="s">
        <v>54</v>
      </c>
      <c r="F20" s="69" t="s">
        <v>55</v>
      </c>
      <c r="G20" s="119">
        <v>2577</v>
      </c>
      <c r="H20" s="118">
        <v>2577</v>
      </c>
    </row>
    <row r="21" spans="1:8" ht="15.75">
      <c r="A21" s="76" t="s">
        <v>56</v>
      </c>
      <c r="B21" s="72" t="s">
        <v>57</v>
      </c>
      <c r="C21" s="244">
        <v>113</v>
      </c>
      <c r="D21" s="245">
        <v>116</v>
      </c>
      <c r="E21" s="66" t="s">
        <v>58</v>
      </c>
      <c r="F21" s="69" t="s">
        <v>59</v>
      </c>
      <c r="G21" s="119">
        <v>11023</v>
      </c>
      <c r="H21" s="118">
        <v>11029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25686</v>
      </c>
      <c r="H22" s="352">
        <f>SUM(H23:H25)</f>
        <v>25151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1836</v>
      </c>
      <c r="H23" s="118">
        <v>1833</v>
      </c>
    </row>
    <row r="24" spans="1:13" ht="15.75">
      <c r="A24" s="66" t="s">
        <v>67</v>
      </c>
      <c r="B24" s="68" t="s">
        <v>68</v>
      </c>
      <c r="C24" s="119">
        <v>29</v>
      </c>
      <c r="D24" s="118">
        <v>43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14</v>
      </c>
      <c r="D25" s="118"/>
      <c r="E25" s="66" t="s">
        <v>73</v>
      </c>
      <c r="F25" s="69" t="s">
        <v>74</v>
      </c>
      <c r="G25" s="119">
        <v>23850</v>
      </c>
      <c r="H25" s="118">
        <v>23318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39286</v>
      </c>
      <c r="H26" s="336">
        <f>H20+H21+H22</f>
        <v>38757</v>
      </c>
      <c r="M26" s="74"/>
    </row>
    <row r="27" spans="1:8" ht="15.75">
      <c r="A27" s="66" t="s">
        <v>79</v>
      </c>
      <c r="B27" s="68" t="s">
        <v>80</v>
      </c>
      <c r="C27" s="119">
        <v>293</v>
      </c>
      <c r="D27" s="118">
        <v>365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336</v>
      </c>
      <c r="D28" s="336">
        <f>SUM(D24:D27)</f>
        <v>408</v>
      </c>
      <c r="E28" s="124" t="s">
        <v>84</v>
      </c>
      <c r="F28" s="69" t="s">
        <v>85</v>
      </c>
      <c r="G28" s="333">
        <f>SUM(G29:G31)</f>
        <v>-9813</v>
      </c>
      <c r="H28" s="334">
        <f>SUM(H29:H31)</f>
        <v>-7821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8874</v>
      </c>
      <c r="H29" s="118">
        <v>8381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-18687</v>
      </c>
      <c r="H30" s="118">
        <v>-16202</v>
      </c>
      <c r="M30" s="74"/>
    </row>
    <row r="31" spans="1:8" ht="15.75">
      <c r="A31" s="66" t="s">
        <v>91</v>
      </c>
      <c r="B31" s="68" t="s">
        <v>92</v>
      </c>
      <c r="C31" s="119">
        <v>6330</v>
      </c>
      <c r="D31" s="118">
        <v>6330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6330</v>
      </c>
      <c r="D33" s="336">
        <f>D31+D32</f>
        <v>6330</v>
      </c>
      <c r="E33" s="122" t="s">
        <v>101</v>
      </c>
      <c r="F33" s="69" t="s">
        <v>102</v>
      </c>
      <c r="G33" s="119">
        <v>-1604</v>
      </c>
      <c r="H33" s="118">
        <v>-1223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-11417</v>
      </c>
      <c r="H34" s="336">
        <f>H28+H32+H33</f>
        <v>-9044</v>
      </c>
    </row>
    <row r="35" spans="1:8" ht="15.75">
      <c r="A35" s="66" t="s">
        <v>106</v>
      </c>
      <c r="B35" s="70" t="s">
        <v>107</v>
      </c>
      <c r="C35" s="333">
        <f>SUM(C36:C39)</f>
        <v>5263</v>
      </c>
      <c r="D35" s="334">
        <f>SUM(D36:D39)</f>
        <v>5288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30182</v>
      </c>
      <c r="H37" s="338">
        <f>H26+H18+H34</f>
        <v>32026</v>
      </c>
    </row>
    <row r="38" spans="1:13" ht="15.75">
      <c r="A38" s="66" t="s">
        <v>113</v>
      </c>
      <c r="B38" s="68" t="s">
        <v>114</v>
      </c>
      <c r="C38" s="119">
        <v>4831</v>
      </c>
      <c r="D38" s="118">
        <v>4831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432</v>
      </c>
      <c r="D39" s="118">
        <v>457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10432</v>
      </c>
      <c r="H40" s="321">
        <v>10803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717</v>
      </c>
      <c r="H45" s="118">
        <v>1387</v>
      </c>
    </row>
    <row r="46" spans="1:13" ht="15.75">
      <c r="A46" s="241" t="s">
        <v>137</v>
      </c>
      <c r="B46" s="72" t="s">
        <v>138</v>
      </c>
      <c r="C46" s="335">
        <f>C35+C40+C45</f>
        <v>5263</v>
      </c>
      <c r="D46" s="336">
        <f>D35+D40+D45</f>
        <v>5288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18610</v>
      </c>
      <c r="H47" s="118">
        <v>13562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746</v>
      </c>
      <c r="D49" s="118"/>
      <c r="E49" s="66" t="s">
        <v>150</v>
      </c>
      <c r="F49" s="69" t="s">
        <v>151</v>
      </c>
      <c r="G49" s="119">
        <v>528</v>
      </c>
      <c r="H49" s="118">
        <v>991</v>
      </c>
    </row>
    <row r="50" spans="1:8" ht="15.75">
      <c r="A50" s="66" t="s">
        <v>152</v>
      </c>
      <c r="B50" s="68" t="s">
        <v>153</v>
      </c>
      <c r="C50" s="119">
        <v>18914</v>
      </c>
      <c r="D50" s="118">
        <v>13814</v>
      </c>
      <c r="E50" s="123" t="s">
        <v>52</v>
      </c>
      <c r="F50" s="71" t="s">
        <v>154</v>
      </c>
      <c r="G50" s="333">
        <f>SUM(G44:G49)</f>
        <v>19855</v>
      </c>
      <c r="H50" s="334">
        <f>SUM(H44:H49)</f>
        <v>15940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19660</v>
      </c>
      <c r="D52" s="336">
        <f>SUM(D48:D51)</f>
        <v>13814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232</v>
      </c>
      <c r="H54" s="118">
        <v>232</v>
      </c>
    </row>
    <row r="55" spans="1:8" ht="15.75">
      <c r="A55" s="76" t="s">
        <v>166</v>
      </c>
      <c r="B55" s="72" t="s">
        <v>167</v>
      </c>
      <c r="C55" s="246">
        <v>400</v>
      </c>
      <c r="D55" s="247">
        <v>385</v>
      </c>
      <c r="E55" s="66" t="s">
        <v>168</v>
      </c>
      <c r="F55" s="71" t="s">
        <v>169</v>
      </c>
      <c r="G55" s="119">
        <v>362</v>
      </c>
      <c r="H55" s="118">
        <v>456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77512</v>
      </c>
      <c r="D56" s="340">
        <f>D20+D21+D22+D28+D33+D46+D52+D54+D55</f>
        <v>70499</v>
      </c>
      <c r="E56" s="76" t="s">
        <v>529</v>
      </c>
      <c r="F56" s="75" t="s">
        <v>172</v>
      </c>
      <c r="G56" s="337">
        <f>G50+G52+G53+G54+G55</f>
        <v>20449</v>
      </c>
      <c r="H56" s="338">
        <f>H50+H52+H53+H54+H55</f>
        <v>16628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3297</v>
      </c>
      <c r="D59" s="118">
        <v>3383</v>
      </c>
      <c r="E59" s="123" t="s">
        <v>180</v>
      </c>
      <c r="F59" s="254" t="s">
        <v>181</v>
      </c>
      <c r="G59" s="119">
        <v>1726</v>
      </c>
      <c r="H59" s="118">
        <v>1370</v>
      </c>
    </row>
    <row r="60" spans="1:13" ht="15.75">
      <c r="A60" s="66" t="s">
        <v>178</v>
      </c>
      <c r="B60" s="68" t="s">
        <v>179</v>
      </c>
      <c r="C60" s="119">
        <v>1800</v>
      </c>
      <c r="D60" s="118">
        <v>1398</v>
      </c>
      <c r="E60" s="66" t="s">
        <v>184</v>
      </c>
      <c r="F60" s="69" t="s">
        <v>185</v>
      </c>
      <c r="G60" s="119">
        <v>0</v>
      </c>
      <c r="H60" s="118">
        <v>1554</v>
      </c>
      <c r="M60" s="74"/>
    </row>
    <row r="61" spans="1:8" ht="15.75">
      <c r="A61" s="66" t="s">
        <v>182</v>
      </c>
      <c r="B61" s="68" t="s">
        <v>183</v>
      </c>
      <c r="C61" s="119">
        <v>1563</v>
      </c>
      <c r="D61" s="118">
        <v>1286</v>
      </c>
      <c r="E61" s="122" t="s">
        <v>188</v>
      </c>
      <c r="F61" s="69" t="s">
        <v>189</v>
      </c>
      <c r="G61" s="333">
        <f>SUM(G62:G68)</f>
        <v>36686</v>
      </c>
      <c r="H61" s="334">
        <f>SUM(H62:H68)</f>
        <v>29920</v>
      </c>
    </row>
    <row r="62" spans="1:13" ht="15.75">
      <c r="A62" s="66" t="s">
        <v>186</v>
      </c>
      <c r="B62" s="70" t="s">
        <v>187</v>
      </c>
      <c r="C62" s="119">
        <v>3543</v>
      </c>
      <c r="D62" s="118">
        <v>3823</v>
      </c>
      <c r="E62" s="122" t="s">
        <v>192</v>
      </c>
      <c r="F62" s="69" t="s">
        <v>193</v>
      </c>
      <c r="G62" s="119">
        <v>1935</v>
      </c>
      <c r="H62" s="118">
        <v>2343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55</v>
      </c>
      <c r="H63" s="118">
        <v>1</v>
      </c>
    </row>
    <row r="64" spans="1:13" ht="15.75">
      <c r="A64" s="66" t="s">
        <v>194</v>
      </c>
      <c r="B64" s="68" t="s">
        <v>195</v>
      </c>
      <c r="C64" s="119">
        <v>18</v>
      </c>
      <c r="D64" s="118">
        <v>3</v>
      </c>
      <c r="E64" s="66" t="s">
        <v>199</v>
      </c>
      <c r="F64" s="69" t="s">
        <v>200</v>
      </c>
      <c r="G64" s="119">
        <v>28076</v>
      </c>
      <c r="H64" s="118">
        <v>22188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10221</v>
      </c>
      <c r="D65" s="336">
        <f>SUM(D59:D64)</f>
        <v>9893</v>
      </c>
      <c r="E65" s="66" t="s">
        <v>201</v>
      </c>
      <c r="F65" s="69" t="s">
        <v>202</v>
      </c>
      <c r="G65" s="119">
        <v>4200</v>
      </c>
      <c r="H65" s="118">
        <v>2767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1579</v>
      </c>
      <c r="H66" s="118">
        <v>1471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377</v>
      </c>
      <c r="H67" s="118">
        <v>590</v>
      </c>
    </row>
    <row r="68" spans="1:8" ht="15.75">
      <c r="A68" s="66" t="s">
        <v>206</v>
      </c>
      <c r="B68" s="68" t="s">
        <v>207</v>
      </c>
      <c r="C68" s="119">
        <v>450</v>
      </c>
      <c r="D68" s="118">
        <v>297</v>
      </c>
      <c r="E68" s="66" t="s">
        <v>212</v>
      </c>
      <c r="F68" s="69" t="s">
        <v>213</v>
      </c>
      <c r="G68" s="119">
        <v>464</v>
      </c>
      <c r="H68" s="118">
        <v>560</v>
      </c>
    </row>
    <row r="69" spans="1:8" ht="15.75">
      <c r="A69" s="66" t="s">
        <v>210</v>
      </c>
      <c r="B69" s="68" t="s">
        <v>211</v>
      </c>
      <c r="C69" s="119">
        <v>1974</v>
      </c>
      <c r="D69" s="118">
        <v>1601</v>
      </c>
      <c r="E69" s="123" t="s">
        <v>79</v>
      </c>
      <c r="F69" s="69" t="s">
        <v>216</v>
      </c>
      <c r="G69" s="119">
        <v>3651</v>
      </c>
      <c r="H69" s="118">
        <v>2958</v>
      </c>
    </row>
    <row r="70" spans="1:8" ht="15.75">
      <c r="A70" s="66" t="s">
        <v>214</v>
      </c>
      <c r="B70" s="68" t="s">
        <v>215</v>
      </c>
      <c r="C70" s="119">
        <v>94</v>
      </c>
      <c r="D70" s="118">
        <v>179</v>
      </c>
      <c r="E70" s="66" t="s">
        <v>219</v>
      </c>
      <c r="F70" s="69" t="s">
        <v>220</v>
      </c>
      <c r="G70" s="119">
        <v>56</v>
      </c>
      <c r="H70" s="118">
        <v>76</v>
      </c>
    </row>
    <row r="71" spans="1:8" ht="15.75">
      <c r="A71" s="66" t="s">
        <v>217</v>
      </c>
      <c r="B71" s="68" t="s">
        <v>218</v>
      </c>
      <c r="C71" s="119">
        <v>133</v>
      </c>
      <c r="D71" s="118">
        <v>86</v>
      </c>
      <c r="E71" s="242" t="s">
        <v>47</v>
      </c>
      <c r="F71" s="71" t="s">
        <v>223</v>
      </c>
      <c r="G71" s="335">
        <f>G59+G60+G61+G69+G70</f>
        <v>42119</v>
      </c>
      <c r="H71" s="336">
        <f>H59+H60+H61+H69+H70</f>
        <v>35878</v>
      </c>
    </row>
    <row r="72" spans="1:8" ht="15.75">
      <c r="A72" s="66" t="s">
        <v>221</v>
      </c>
      <c r="B72" s="68" t="s">
        <v>222</v>
      </c>
      <c r="C72" s="119">
        <v>551</v>
      </c>
      <c r="D72" s="118">
        <v>551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502</v>
      </c>
      <c r="D73" s="118">
        <v>111</v>
      </c>
      <c r="E73" s="241" t="s">
        <v>230</v>
      </c>
      <c r="F73" s="71" t="s">
        <v>231</v>
      </c>
      <c r="G73" s="246">
        <v>2220</v>
      </c>
      <c r="H73" s="247">
        <v>3733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9980</v>
      </c>
      <c r="D75" s="118">
        <v>9086</v>
      </c>
      <c r="E75" s="253" t="s">
        <v>160</v>
      </c>
      <c r="F75" s="71" t="s">
        <v>233</v>
      </c>
      <c r="G75" s="246">
        <v>617</v>
      </c>
      <c r="H75" s="247">
        <v>171</v>
      </c>
    </row>
    <row r="76" spans="1:8" ht="15.75">
      <c r="A76" s="250" t="s">
        <v>77</v>
      </c>
      <c r="B76" s="72" t="s">
        <v>232</v>
      </c>
      <c r="C76" s="335">
        <f>SUM(C68:C75)</f>
        <v>13684</v>
      </c>
      <c r="D76" s="336">
        <f>SUM(D68:D75)</f>
        <v>11911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44956</v>
      </c>
      <c r="H79" s="338">
        <f>H71+H73+H75+H77</f>
        <v>39782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11</v>
      </c>
      <c r="D83" s="118">
        <v>11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2205</v>
      </c>
      <c r="D84" s="118">
        <v>3718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2216</v>
      </c>
      <c r="D85" s="336">
        <f>D84+D83+D79</f>
        <v>3729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72</v>
      </c>
      <c r="D88" s="118">
        <v>112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2156</v>
      </c>
      <c r="D89" s="118">
        <v>2960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70</v>
      </c>
      <c r="D90" s="118">
        <v>70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17</v>
      </c>
      <c r="D91" s="118">
        <v>21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2315</v>
      </c>
      <c r="D92" s="336">
        <f>SUM(D88:D91)</f>
        <v>3163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71</v>
      </c>
      <c r="D93" s="247">
        <v>44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28507</v>
      </c>
      <c r="D94" s="340">
        <f>D65+D76+D85+D92+D93</f>
        <v>28740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106019</v>
      </c>
      <c r="D95" s="342">
        <f>D94+D56</f>
        <v>99239</v>
      </c>
      <c r="E95" s="150" t="s">
        <v>605</v>
      </c>
      <c r="F95" s="257" t="s">
        <v>268</v>
      </c>
      <c r="G95" s="341">
        <f>G37+G40+G56+G79</f>
        <v>106019</v>
      </c>
      <c r="H95" s="342">
        <f>H37+H40+H56+H79</f>
        <v>99239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45345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Валентина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665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6068</v>
      </c>
      <c r="D12" s="237">
        <v>8302</v>
      </c>
      <c r="E12" s="116" t="s">
        <v>277</v>
      </c>
      <c r="F12" s="161" t="s">
        <v>278</v>
      </c>
      <c r="G12" s="237">
        <v>10722</v>
      </c>
      <c r="H12" s="238">
        <v>11410</v>
      </c>
    </row>
    <row r="13" spans="1:8" ht="15.75">
      <c r="A13" s="116" t="s">
        <v>279</v>
      </c>
      <c r="B13" s="112" t="s">
        <v>280</v>
      </c>
      <c r="C13" s="237">
        <v>2692</v>
      </c>
      <c r="D13" s="237">
        <v>2678</v>
      </c>
      <c r="E13" s="116" t="s">
        <v>281</v>
      </c>
      <c r="F13" s="161" t="s">
        <v>282</v>
      </c>
      <c r="G13" s="237">
        <v>41677</v>
      </c>
      <c r="H13" s="238">
        <v>25488</v>
      </c>
    </row>
    <row r="14" spans="1:8" ht="15.75">
      <c r="A14" s="116" t="s">
        <v>283</v>
      </c>
      <c r="B14" s="112" t="s">
        <v>284</v>
      </c>
      <c r="C14" s="237">
        <v>4630</v>
      </c>
      <c r="D14" s="237">
        <v>4154</v>
      </c>
      <c r="E14" s="166" t="s">
        <v>285</v>
      </c>
      <c r="F14" s="161" t="s">
        <v>286</v>
      </c>
      <c r="G14" s="237">
        <v>4812</v>
      </c>
      <c r="H14" s="238">
        <v>4489</v>
      </c>
    </row>
    <row r="15" spans="1:8" ht="15.75">
      <c r="A15" s="116" t="s">
        <v>287</v>
      </c>
      <c r="B15" s="112" t="s">
        <v>288</v>
      </c>
      <c r="C15" s="237">
        <v>9216</v>
      </c>
      <c r="D15" s="237">
        <v>8551</v>
      </c>
      <c r="E15" s="166" t="s">
        <v>79</v>
      </c>
      <c r="F15" s="161" t="s">
        <v>289</v>
      </c>
      <c r="G15" s="237">
        <v>4596</v>
      </c>
      <c r="H15" s="238">
        <v>5625</v>
      </c>
    </row>
    <row r="16" spans="1:8" ht="15.75">
      <c r="A16" s="116" t="s">
        <v>290</v>
      </c>
      <c r="B16" s="112" t="s">
        <v>291</v>
      </c>
      <c r="C16" s="237">
        <v>1722</v>
      </c>
      <c r="D16" s="237">
        <v>1643</v>
      </c>
      <c r="E16" s="157" t="s">
        <v>52</v>
      </c>
      <c r="F16" s="185" t="s">
        <v>292</v>
      </c>
      <c r="G16" s="366">
        <f>SUM(G12:G15)</f>
        <v>61807</v>
      </c>
      <c r="H16" s="367">
        <f>SUM(H12:H15)</f>
        <v>47012</v>
      </c>
    </row>
    <row r="17" spans="1:8" ht="31.5">
      <c r="A17" s="116" t="s">
        <v>293</v>
      </c>
      <c r="B17" s="112" t="s">
        <v>294</v>
      </c>
      <c r="C17" s="237">
        <v>38956</v>
      </c>
      <c r="D17" s="237">
        <v>24270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-159</v>
      </c>
      <c r="D18" s="237">
        <v>956</v>
      </c>
      <c r="E18" s="155" t="s">
        <v>297</v>
      </c>
      <c r="F18" s="159" t="s">
        <v>298</v>
      </c>
      <c r="G18" s="377">
        <v>166</v>
      </c>
      <c r="H18" s="378">
        <v>2884</v>
      </c>
    </row>
    <row r="19" spans="1:8" ht="15.75">
      <c r="A19" s="116" t="s">
        <v>299</v>
      </c>
      <c r="B19" s="112" t="s">
        <v>300</v>
      </c>
      <c r="C19" s="237">
        <v>725</v>
      </c>
      <c r="D19" s="237">
        <v>978</v>
      </c>
      <c r="E19" s="116" t="s">
        <v>301</v>
      </c>
      <c r="F19" s="158" t="s">
        <v>302</v>
      </c>
      <c r="G19" s="237">
        <v>166</v>
      </c>
      <c r="H19" s="238">
        <v>2884</v>
      </c>
    </row>
    <row r="20" spans="1:8" ht="15.75">
      <c r="A20" s="156" t="s">
        <v>303</v>
      </c>
      <c r="B20" s="112" t="s">
        <v>304</v>
      </c>
      <c r="C20" s="237">
        <v>7</v>
      </c>
      <c r="D20" s="237">
        <v>7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63850</v>
      </c>
      <c r="D22" s="367">
        <f>SUM(D12:D18)+D19</f>
        <v>51532</v>
      </c>
      <c r="E22" s="116" t="s">
        <v>309</v>
      </c>
      <c r="F22" s="158" t="s">
        <v>310</v>
      </c>
      <c r="G22" s="237">
        <v>1</v>
      </c>
      <c r="H22" s="238">
        <v>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229</v>
      </c>
      <c r="H23" s="238">
        <v>275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725</v>
      </c>
      <c r="D25" s="237">
        <v>471</v>
      </c>
      <c r="E25" s="116" t="s">
        <v>318</v>
      </c>
      <c r="F25" s="158" t="s">
        <v>319</v>
      </c>
      <c r="G25" s="237"/>
      <c r="H25" s="238">
        <v>4</v>
      </c>
    </row>
    <row r="26" spans="1:8" ht="31.5">
      <c r="A26" s="116" t="s">
        <v>320</v>
      </c>
      <c r="B26" s="158" t="s">
        <v>321</v>
      </c>
      <c r="C26" s="237">
        <v>1</v>
      </c>
      <c r="D26" s="237">
        <v>2</v>
      </c>
      <c r="E26" s="116" t="s">
        <v>322</v>
      </c>
      <c r="F26" s="158" t="s">
        <v>323</v>
      </c>
      <c r="G26" s="237">
        <v>840</v>
      </c>
      <c r="H26" s="238">
        <v>857</v>
      </c>
    </row>
    <row r="27" spans="1:8" ht="31.5">
      <c r="A27" s="116" t="s">
        <v>324</v>
      </c>
      <c r="B27" s="158" t="s">
        <v>325</v>
      </c>
      <c r="C27" s="237">
        <v>11</v>
      </c>
      <c r="D27" s="237">
        <v>17</v>
      </c>
      <c r="E27" s="157" t="s">
        <v>104</v>
      </c>
      <c r="F27" s="159" t="s">
        <v>326</v>
      </c>
      <c r="G27" s="366">
        <f>SUM(G22:G26)</f>
        <v>1070</v>
      </c>
      <c r="H27" s="367">
        <f>SUM(H22:H26)</f>
        <v>1138</v>
      </c>
    </row>
    <row r="28" spans="1:8" ht="15.75">
      <c r="A28" s="116" t="s">
        <v>79</v>
      </c>
      <c r="B28" s="158" t="s">
        <v>327</v>
      </c>
      <c r="C28" s="237">
        <v>77</v>
      </c>
      <c r="D28" s="237">
        <v>55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814</v>
      </c>
      <c r="D29" s="367">
        <f>SUM(D25:D28)</f>
        <v>545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64664</v>
      </c>
      <c r="D31" s="373">
        <f>D29+D22</f>
        <v>52077</v>
      </c>
      <c r="E31" s="172" t="s">
        <v>521</v>
      </c>
      <c r="F31" s="187" t="s">
        <v>331</v>
      </c>
      <c r="G31" s="174">
        <f>G16+G18+G27</f>
        <v>63043</v>
      </c>
      <c r="H31" s="175">
        <f>H16+H18+H27</f>
        <v>51034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1621</v>
      </c>
      <c r="H33" s="367">
        <f>IF((D31-H31)&gt;0,D31-H31,0)</f>
        <v>1043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64664</v>
      </c>
      <c r="D36" s="375">
        <f>D31-D34+D35</f>
        <v>52077</v>
      </c>
      <c r="E36" s="183" t="s">
        <v>346</v>
      </c>
      <c r="F36" s="177" t="s">
        <v>347</v>
      </c>
      <c r="G36" s="188">
        <f>G35-G34+G31</f>
        <v>63043</v>
      </c>
      <c r="H36" s="189">
        <f>H35-H34+H31</f>
        <v>51034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1621</v>
      </c>
      <c r="H37" s="175">
        <f>IF((D36-H36)&gt;0,D36-H36,0)</f>
        <v>1043</v>
      </c>
    </row>
    <row r="38" spans="1:8" ht="15.75">
      <c r="A38" s="155" t="s">
        <v>352</v>
      </c>
      <c r="B38" s="159" t="s">
        <v>353</v>
      </c>
      <c r="C38" s="366">
        <f>C39+C40+C41</f>
        <v>148</v>
      </c>
      <c r="D38" s="367">
        <f>D39+D40+D41</f>
        <v>101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147</v>
      </c>
      <c r="D39" s="237">
        <v>140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1</v>
      </c>
      <c r="D40" s="237">
        <v>-39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1769</v>
      </c>
      <c r="H42" s="165">
        <f>IF(H37&gt;0,IF(D38+H37&lt;0,0,D38+H37),IF(D37-D38&lt;0,D38-D37,0))</f>
        <v>1144</v>
      </c>
    </row>
    <row r="43" spans="1:8" ht="15.75">
      <c r="A43" s="154" t="s">
        <v>364</v>
      </c>
      <c r="B43" s="108" t="s">
        <v>365</v>
      </c>
      <c r="C43" s="237">
        <v>0</v>
      </c>
      <c r="D43" s="238">
        <v>79</v>
      </c>
      <c r="E43" s="154" t="s">
        <v>364</v>
      </c>
      <c r="F43" s="117" t="s">
        <v>366</v>
      </c>
      <c r="G43" s="323">
        <v>165</v>
      </c>
      <c r="H43" s="376">
        <v>0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1604</v>
      </c>
      <c r="H44" s="189">
        <f>IF(D42=0,IF(H42-H43&gt;0,H42-H43+D43,0),IF(D42-D43&lt;0,D43-D42+H43,0))</f>
        <v>1223</v>
      </c>
    </row>
    <row r="45" spans="1:8" ht="16.5" thickBot="1">
      <c r="A45" s="191" t="s">
        <v>371</v>
      </c>
      <c r="B45" s="192" t="s">
        <v>372</v>
      </c>
      <c r="C45" s="368">
        <f>C36+C38+C42</f>
        <v>64812</v>
      </c>
      <c r="D45" s="369">
        <f>D36+D38+D42</f>
        <v>52178</v>
      </c>
      <c r="E45" s="191" t="s">
        <v>373</v>
      </c>
      <c r="F45" s="193" t="s">
        <v>374</v>
      </c>
      <c r="G45" s="368">
        <f>G42+G36</f>
        <v>64812</v>
      </c>
      <c r="H45" s="369">
        <f>H42+H36</f>
        <v>52178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45345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Валентина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tr">
        <f>'1-Баланс'!B103:E103</f>
        <v>Даниел Георгиев Ризов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H49" sqref="H4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71207</v>
      </c>
      <c r="D11" s="118">
        <v>59703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-56237</v>
      </c>
      <c r="D12" s="118">
        <v>-44685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-10649</v>
      </c>
      <c r="D14" s="118">
        <v>-9085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-27</v>
      </c>
      <c r="D15" s="118">
        <v>-1547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-178</v>
      </c>
      <c r="D16" s="118">
        <v>-163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-27</v>
      </c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-204</v>
      </c>
      <c r="D18" s="118">
        <v>-244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-13</v>
      </c>
      <c r="D19" s="118">
        <v>-10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-373</v>
      </c>
      <c r="D20" s="118">
        <v>647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3499</v>
      </c>
      <c r="D21" s="397">
        <f>SUM(D11:D20)</f>
        <v>4616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-5780</v>
      </c>
      <c r="D23" s="118">
        <v>-2724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52</v>
      </c>
      <c r="D24" s="118">
        <v>347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-15</v>
      </c>
      <c r="D25" s="118">
        <v>-3402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413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>
        <v>3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-2</v>
      </c>
      <c r="D28" s="118">
        <v>-1655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42</v>
      </c>
      <c r="D30" s="118">
        <v>32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-18</v>
      </c>
      <c r="D32" s="118">
        <v>-1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-5721</v>
      </c>
      <c r="D33" s="397">
        <f>SUM(D23:D32)</f>
        <v>-6987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6295</v>
      </c>
      <c r="D37" s="118">
        <v>10076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-3715</v>
      </c>
      <c r="D38" s="118">
        <v>-7584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>
        <v>-4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-395</v>
      </c>
      <c r="D40" s="118">
        <v>-300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-370</v>
      </c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-441</v>
      </c>
      <c r="D42" s="118">
        <v>458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1374</v>
      </c>
      <c r="D43" s="399">
        <f>SUM(D35:D42)</f>
        <v>2646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-848</v>
      </c>
      <c r="D44" s="228">
        <f>D43+D33+D21</f>
        <v>275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3163</v>
      </c>
      <c r="D45" s="230">
        <v>2888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2315</v>
      </c>
      <c r="D46" s="232">
        <f>D45+D44</f>
        <v>3163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2245</v>
      </c>
      <c r="D47" s="219">
        <v>3093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70</v>
      </c>
      <c r="D48" s="202">
        <v>70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45345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Валентина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tr">
        <f>'1-Баланс'!B103:E103</f>
        <v>Даниел Георгиев Ризов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27" sqref="H27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2313</v>
      </c>
      <c r="D13" s="322">
        <f>'1-Баланс'!H20</f>
        <v>2577</v>
      </c>
      <c r="E13" s="322">
        <f>'1-Баланс'!H21</f>
        <v>11029</v>
      </c>
      <c r="F13" s="322">
        <f>'1-Баланс'!H23</f>
        <v>1833</v>
      </c>
      <c r="G13" s="322">
        <f>'1-Баланс'!H24</f>
        <v>0</v>
      </c>
      <c r="H13" s="323">
        <f>'1-Баланс'!H25</f>
        <v>23318</v>
      </c>
      <c r="I13" s="322">
        <f>'1-Баланс'!H29+'1-Баланс'!H32</f>
        <v>8381</v>
      </c>
      <c r="J13" s="322">
        <f>'1-Баланс'!H30+'1-Баланс'!H33</f>
        <v>-17425</v>
      </c>
      <c r="K13" s="323"/>
      <c r="L13" s="322">
        <f>SUM(C13:K13)</f>
        <v>32026</v>
      </c>
      <c r="M13" s="324">
        <f>'1-Баланс'!H40</f>
        <v>10803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2313</v>
      </c>
      <c r="D17" s="391">
        <f aca="true" t="shared" si="2" ref="D17:M17">D13+D14</f>
        <v>2577</v>
      </c>
      <c r="E17" s="391">
        <f t="shared" si="2"/>
        <v>11029</v>
      </c>
      <c r="F17" s="391">
        <f t="shared" si="2"/>
        <v>1833</v>
      </c>
      <c r="G17" s="391">
        <f t="shared" si="2"/>
        <v>0</v>
      </c>
      <c r="H17" s="391">
        <f t="shared" si="2"/>
        <v>23318</v>
      </c>
      <c r="I17" s="391">
        <f t="shared" si="2"/>
        <v>8381</v>
      </c>
      <c r="J17" s="391">
        <f t="shared" si="2"/>
        <v>-17425</v>
      </c>
      <c r="K17" s="391">
        <f t="shared" si="2"/>
        <v>0</v>
      </c>
      <c r="L17" s="322">
        <f t="shared" si="1"/>
        <v>32026</v>
      </c>
      <c r="M17" s="392">
        <f t="shared" si="2"/>
        <v>10803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-1604</v>
      </c>
      <c r="K18" s="323"/>
      <c r="L18" s="322">
        <f t="shared" si="1"/>
        <v>-1604</v>
      </c>
      <c r="M18" s="376">
        <f>-'2-Отчет за доходите'!G43</f>
        <v>-165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3</v>
      </c>
      <c r="G19" s="90">
        <f t="shared" si="3"/>
        <v>0</v>
      </c>
      <c r="H19" s="90">
        <f t="shared" si="3"/>
        <v>534</v>
      </c>
      <c r="I19" s="90">
        <f t="shared" si="3"/>
        <v>-738</v>
      </c>
      <c r="J19" s="90">
        <f>J20+J21</f>
        <v>0</v>
      </c>
      <c r="K19" s="90">
        <f t="shared" si="3"/>
        <v>0</v>
      </c>
      <c r="L19" s="322">
        <f t="shared" si="1"/>
        <v>-201</v>
      </c>
      <c r="M19" s="236">
        <f>M20+M21</f>
        <v>-208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-187</v>
      </c>
      <c r="J20" s="237"/>
      <c r="K20" s="237"/>
      <c r="L20" s="322">
        <f>SUM(C20:K20)</f>
        <v>-187</v>
      </c>
      <c r="M20" s="238">
        <v>-191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3</v>
      </c>
      <c r="G21" s="237"/>
      <c r="H21" s="237">
        <v>534</v>
      </c>
      <c r="I21" s="237">
        <f>-3-534-14</f>
        <v>-551</v>
      </c>
      <c r="J21" s="237"/>
      <c r="K21" s="237"/>
      <c r="L21" s="322">
        <f t="shared" si="1"/>
        <v>-14</v>
      </c>
      <c r="M21" s="238">
        <f>-2-15</f>
        <v>-17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-6</v>
      </c>
      <c r="F30" s="237"/>
      <c r="G30" s="237"/>
      <c r="H30" s="237">
        <v>-2</v>
      </c>
      <c r="I30" s="237">
        <v>1231</v>
      </c>
      <c r="J30" s="237">
        <v>-1262</v>
      </c>
      <c r="K30" s="237"/>
      <c r="L30" s="322">
        <f t="shared" si="1"/>
        <v>-39</v>
      </c>
      <c r="M30" s="238">
        <v>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2313</v>
      </c>
      <c r="D31" s="391">
        <f aca="true" t="shared" si="6" ref="D31:M31">D19+D22+D23+D26+D30+D29+D17+D18</f>
        <v>2577</v>
      </c>
      <c r="E31" s="391">
        <f t="shared" si="6"/>
        <v>11023</v>
      </c>
      <c r="F31" s="391">
        <f t="shared" si="6"/>
        <v>1836</v>
      </c>
      <c r="G31" s="391">
        <f t="shared" si="6"/>
        <v>0</v>
      </c>
      <c r="H31" s="391">
        <f t="shared" si="6"/>
        <v>23850</v>
      </c>
      <c r="I31" s="391">
        <f t="shared" si="6"/>
        <v>8874</v>
      </c>
      <c r="J31" s="391">
        <f t="shared" si="6"/>
        <v>-20291</v>
      </c>
      <c r="K31" s="391">
        <f t="shared" si="6"/>
        <v>0</v>
      </c>
      <c r="L31" s="322">
        <f t="shared" si="1"/>
        <v>30182</v>
      </c>
      <c r="M31" s="392">
        <f t="shared" si="6"/>
        <v>10432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2313</v>
      </c>
      <c r="D34" s="325">
        <f t="shared" si="7"/>
        <v>2577</v>
      </c>
      <c r="E34" s="325">
        <f t="shared" si="7"/>
        <v>11023</v>
      </c>
      <c r="F34" s="325">
        <f t="shared" si="7"/>
        <v>1836</v>
      </c>
      <c r="G34" s="325">
        <f t="shared" si="7"/>
        <v>0</v>
      </c>
      <c r="H34" s="325">
        <f t="shared" si="7"/>
        <v>23850</v>
      </c>
      <c r="I34" s="325">
        <f t="shared" si="7"/>
        <v>8874</v>
      </c>
      <c r="J34" s="325">
        <f t="shared" si="7"/>
        <v>-20291</v>
      </c>
      <c r="K34" s="325">
        <f t="shared" si="7"/>
        <v>0</v>
      </c>
      <c r="L34" s="389">
        <f t="shared" si="1"/>
        <v>30182</v>
      </c>
      <c r="M34" s="326">
        <f>M31+M32+M33</f>
        <v>10432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45345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Валентина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tr">
        <f>'1-Баланс'!B103:E103</f>
        <v>Даниел Георгиев Ризов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106019</v>
      </c>
      <c r="D6" s="413">
        <f aca="true" t="shared" si="0" ref="D6:D15">C6-E6</f>
        <v>0</v>
      </c>
      <c r="E6" s="412">
        <f>'1-Баланс'!G95</f>
        <v>106019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30182</v>
      </c>
      <c r="D7" s="413">
        <f t="shared" si="0"/>
        <v>27869</v>
      </c>
      <c r="E7" s="412">
        <f>'1-Баланс'!G18</f>
        <v>2313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-1604</v>
      </c>
      <c r="D8" s="413">
        <f t="shared" si="0"/>
        <v>0</v>
      </c>
      <c r="E8" s="412">
        <f>ABS('2-Отчет за доходите'!C44)-ABS('2-Отчет за доходите'!G44)</f>
        <v>-1604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3163</v>
      </c>
      <c r="D9" s="413">
        <f t="shared" si="0"/>
        <v>0</v>
      </c>
      <c r="E9" s="412">
        <f>'3-Отчет за паричния поток'!C45</f>
        <v>3163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2315</v>
      </c>
      <c r="D10" s="413">
        <f t="shared" si="0"/>
        <v>0</v>
      </c>
      <c r="E10" s="412">
        <f>'3-Отчет за паричния поток'!C46</f>
        <v>2315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30182</v>
      </c>
      <c r="D11" s="413">
        <f t="shared" si="0"/>
        <v>0</v>
      </c>
      <c r="E11" s="412">
        <f>'4-Отчет за собствения капитал'!L34</f>
        <v>30182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4831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432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-0.025951753037681817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-0.05314425816711948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-0.024524118951150524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-0.015129363604636905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0.9749319559569467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0.6341089064863422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0.4051739478601299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0.10078743660468013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0.051494794910579234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1.1021219686162624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0.5829804091719408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0.403882996583121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2.1670200781923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0.6169177222950603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725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0.024020939632893777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0.08494202369811081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12.213818860877684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11203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6888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9708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1461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7791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247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6255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1857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45410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113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29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14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293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336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6330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6330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5263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4831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432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5263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746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18914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19660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400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77512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3297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1800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1563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3543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18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10221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450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1974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94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133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551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502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9980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13684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11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2205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2216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72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2156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70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17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2315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71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28507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106019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2313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2313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2313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2577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11023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25686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1836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23850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39286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-9813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8874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-18687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-1604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-11417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30182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10432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717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18610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528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19855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232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362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20449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1726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36686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1935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55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28076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4200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1579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377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464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3651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56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42119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2220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617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44956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106019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6068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2692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4630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9216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1722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38956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-159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725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7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63850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725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11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77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814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64664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64664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148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147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1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64812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10722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41677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4812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4596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61807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166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166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229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840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1070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63043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1621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63043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1621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1769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165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1604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64812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71207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-56237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-10649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-27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-178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-27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-204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-13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-373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3499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-5780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52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-15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42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-18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-5721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6295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-3715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-395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-370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-441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1374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-848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3163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2315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2245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70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2313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2313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2313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2313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2577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2577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2577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2577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11029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11029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-6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11023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11023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1833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1833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3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3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1836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1836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23318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23318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534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534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-2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23850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23850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8381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8381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-738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-187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-551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1231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8874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8874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-17425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-17425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-1604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-1262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-20291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-20291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32026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32026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-1604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-201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-187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-14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-39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30182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30182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10803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10803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-165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-208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-191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-17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2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10432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10432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</cp:lastModifiedBy>
  <cp:lastPrinted>2023-11-16T13:01:44Z</cp:lastPrinted>
  <dcterms:created xsi:type="dcterms:W3CDTF">2006-09-16T00:00:00Z</dcterms:created>
  <dcterms:modified xsi:type="dcterms:W3CDTF">2024-02-23T10:19:13Z</dcterms:modified>
  <cp:category/>
  <cp:version/>
  <cp:contentType/>
  <cp:contentStatus/>
</cp:coreProperties>
</file>