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25170" windowHeight="65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<sst xmlns="http://schemas.openxmlformats.org/spreadsheetml/2006/main" count="4325" uniqueCount="1006">
  <si>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</si>
  <si>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</si>
  <si>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</si>
  <si>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</si>
  <si>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</si>
  <si>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</si>
  <si>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</si>
  <si>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</si>
  <si>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</si>
  <si>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</si>
  <si>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</si>
  <si>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</si>
  <si>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</si>
  <si>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</si>
  <si>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</si>
  <si>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</si>
  <si>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</si>
  <si>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</si>
  <si>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</si>
  <si>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</si>
  <si>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</si>
  <si>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</si>
  <si>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</si>
  <si>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</si>
  <si>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</si>
  <si>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</si>
  <si>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</si>
  <si>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</si>
  <si>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</si>
  <si>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</si>
  <si>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</si>
  <si>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</si>
  <si>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</si>
  <si>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</si>
  <si>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</si>
  <si>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</si>
  <si>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</si>
  <si>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</si>
  <si>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</si>
  <si>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</si>
  <si>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</si>
  <si>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</si>
  <si>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</si>
  <si>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</si>
  <si>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</si>
  <si>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</si>
  <si>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</si>
  <si>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</si>
  <si>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</si>
  <si>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</si>
  <si>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</si>
  <si>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</si>
  <si>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</si>
  <si>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</si>
  <si>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</si>
  <si>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</si>
  <si>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</si>
  <si>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</si>
  <si>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</si>
  <si>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</si>
  <si>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</si>
  <si>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</si>
  <si>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</si>
  <si>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</si>
  <si>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</si>
  <si>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</si>
  <si>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</si>
  <si>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</si>
  <si>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</si>
  <si>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</si>
  <si>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</si>
  <si>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</si>
  <si>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</si>
  <si>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</si>
  <si>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</si>
  <si>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</si>
  <si>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</si>
  <si>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</si>
  <si>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</si>
  <si>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</si>
  <si>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</si>
  <si>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</si>
  <si>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</si>
  <si>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</si>
  <si>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</si>
  <si>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</si>
  <si>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</si>
  <si>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</si>
  <si>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</si>
  <si>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</si>
  <si>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</si>
  <si>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</si>
  <si>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</si>
  <si>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</si>
  <si>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</si>
  <si>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</si>
  <si>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</si>
  <si>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</si>
  <si>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</si>
  <si>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</si>
  <si>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</si>
  <si>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</si>
  <si>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</si>
  <si>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</si>
  <si>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</si>
  <si>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</si>
  <si>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</si>
  <si>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</si>
  <si>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</si>
  <si>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</si>
  <si>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</si>
  <si>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</si>
  <si>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</si>
  <si>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</si>
  <si>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</si>
  <si>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</si>
  <si>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</si>
  <si>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</si>
  <si>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</si>
  <si>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</si>
  <si>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</si>
  <si>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</si>
  <si>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</si>
  <si>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</si>
  <si>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</si>
  <si>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</si>
  <si>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</si>
  <si>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</si>
  <si>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</si>
  <si>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</si>
  <si>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</si>
  <si>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</si>
  <si>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</si>
  <si>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</si>
  <si>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</si>
  <si>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</si>
  <si>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</si>
  <si>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</si>
  <si>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</si>
  <si>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</si>
  <si>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</si>
  <si>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</si>
  <si>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</si>
  <si>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</si>
  <si>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</si>
  <si>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</si>
  <si>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</si>
  <si>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</si>
  <si>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</si>
  <si>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</si>
  <si>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</si>
  <si>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</si>
  <si>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</si>
  <si>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</si>
  <si>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</si>
  <si>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</si>
  <si>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</si>
  <si>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</si>
  <si>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</si>
  <si>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</si>
  <si>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</si>
  <si>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</si>
  <si>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</si>
  <si>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</si>
  <si>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</si>
  <si>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</si>
  <si>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</si>
  <si>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</si>
  <si>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</si>
  <si>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</si>
  <si>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</si>
  <si>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</si>
  <si>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</si>
  <si>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</si>
  <si>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</si>
  <si>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</si>
  <si>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</si>
  <si>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</si>
  <si>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</si>
  <si>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</si>
  <si>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</si>
  <si>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</si>
  <si>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</si>
  <si>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</si>
  <si>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</si>
  <si>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</si>
  <si>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</si>
  <si>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</si>
  <si>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</si>
  <si>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</si>
  <si>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</si>
  <si>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</si>
  <si>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</si>
  <si>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</si>
  <si>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</si>
  <si>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</si>
  <si>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</si>
  <si>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</si>
  <si>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</si>
  <si>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</si>
  <si>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</si>
  <si>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</si>
  <si>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</si>
  <si>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</si>
  <si>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</si>
  <si>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</si>
  <si>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</si>
  <si>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</si>
  <si>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</si>
  <si>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</si>
  <si>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</si>
  <si>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</si>
  <si>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</si>
  <si>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</si>
  <si>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</si>
  <si>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</si>
  <si>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</si>
  <si>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</si>
  <si>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</si>
  <si>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</si>
  <si>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</si>
  <si>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</si>
  <si>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</si>
  <si>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</si>
  <si>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</si>
  <si>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</si>
  <si>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</si>
  <si>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</si>
  <si>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</si>
  <si>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</si>
  <si>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</si>
  <si>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</si>
  <si>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</si>
  <si>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</si>
  <si>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</si>
  <si>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</si>
  <si>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</si>
  <si>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</si>
  <si>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</si>
  <si>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</si>
  <si>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</si>
  <si>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</si>
  <si>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</si>
  <si>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</si>
  <si>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</si>
  <si>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</si>
  <si>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</si>
  <si>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</si>
  <si>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</si>
  <si>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</si>
  <si>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</si>
  <si>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</si>
  <si>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</si>
  <si>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</si>
  <si>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</si>
  <si>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</si>
  <si>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</si>
  <si>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</si>
  <si>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</si>
  <si>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</si>
  <si>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</si>
  <si>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</si>
  <si>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</si>
  <si>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</si>
  <si>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</si>
  <si>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</si>
  <si>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</si>
  <si>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</si>
  <si>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</si>
  <si>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</si>
  <si>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</si>
  <si>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</si>
  <si>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</si>
  <si>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</si>
  <si>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</si>
  <si>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</si>
  <si>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</si>
  <si>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</si>
  <si>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</si>
  <si>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</si>
  <si>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</si>
  <si>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</si>
  <si>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</si>
  <si>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</si>
  <si>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</si>
  <si>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</si>
  <si>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</si>
  <si>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</si>
  <si>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</si>
  <si>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</si>
  <si>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</si>
  <si>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</si>
  <si>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</si>
  <si>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</si>
  <si>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</si>
  <si>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</si>
  <si>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</si>
  <si>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</si>
  <si>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</si>
  <si>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</si>
  <si>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</si>
  <si>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</si>
  <si>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</si>
  <si>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</si>
  <si>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</si>
  <si>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</si>
  <si>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</si>
  <si>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</si>
  <si>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</si>
  <si>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</si>
  <si>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</si>
  <si>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</si>
  <si>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</si>
  <si>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</si>
  <si>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</si>
  <si>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</si>
  <si>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</si>
  <si>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</si>
  <si>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</si>
  <si>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</si>
  <si>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</si>
  <si>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</si>
  <si>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</si>
  <si>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</si>
  <si>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</si>
  <si>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</si>
  <si>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</si>
  <si>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</si>
  <si>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</si>
  <si>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</si>
  <si>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</si>
  <si>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</si>
  <si>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</si>
  <si>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</si>
  <si>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</si>
  <si>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</si>
  <si>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</si>
  <si>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</si>
  <si>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</si>
  <si>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</si>
  <si>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</si>
  <si>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</si>
  <si>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</si>
  <si>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</si>
  <si>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</si>
  <si>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</si>
  <si>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</si>
  <si>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</si>
  <si>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</si>
  <si>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</si>
  <si>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</si>
  <si>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</si>
  <si>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</si>
  <si>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</si>
  <si>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</si>
  <si>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</si>
  <si>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</si>
  <si>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</si>
  <si>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</si>
  <si>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</si>
  <si>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</si>
  <si>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</si>
  <si>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</si>
  <si>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</si>
  <si>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</si>
  <si>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</si>
  <si>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</si>
  <si>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</si>
  <si>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</si>
  <si>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</si>
  <si>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</si>
  <si>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</si>
  <si>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</si>
  <si>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</si>
  <si>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</si>
  <si>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</si>
  <si>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</si>
  <si>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</si>
  <si>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</si>
  <si>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</si>
  <si>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</si>
  <si>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</si>
  <si>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</si>
  <si>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</si>
  <si>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</si>
  <si>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</si>
  <si>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</si>
  <si>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</si>
  <si>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</si>
  <si>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</si>
  <si>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</si>
  <si>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</si>
  <si>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</si>
  <si>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</si>
  <si>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</si>
  <si>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</si>
  <si>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</si>
  <si>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</si>
  <si>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</si>
  <si>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</si>
  <si>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</si>
  <si>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</si>
  <si>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</si>
  <si>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</si>
  <si>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</si>
  <si>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</si>
  <si>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</si>
  <si>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</si>
  <si>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</si>
  <si>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</si>
  <si>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</si>
  <si>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</si>
  <si>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</si>
  <si>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</si>
  <si>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</si>
  <si>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</si>
  <si>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</si>
  <si>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</si>
  <si>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</si>
  <si>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</si>
  <si>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</si>
  <si>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</si>
  <si>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</si>
  <si>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</si>
  <si>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</si>
  <si>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</si>
  <si>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</si>
  <si>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</si>
  <si>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</si>
  <si>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</si>
  <si>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</si>
  <si>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</si>
  <si>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</si>
  <si>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</si>
  <si>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</si>
  <si>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</si>
  <si>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</si>
  <si>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</si>
  <si>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</si>
  <si>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</si>
  <si>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</si>
  <si>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</si>
  <si>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</si>
  <si>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</si>
  <si>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</si>
  <si>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</si>
  <si>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</si>
  <si>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</si>
  <si>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</si>
  <si>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</si>
  <si>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</si>
  <si>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</si>
  <si>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</si>
  <si>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</si>
  <si>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</si>
  <si>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</si>
  <si>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</si>
  <si>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</si>
  <si>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</si>
  <si>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</si>
  <si>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</si>
  <si>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</si>
  <si>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</si>
  <si>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</si>
  <si>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</si>
  <si>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</si>
  <si>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</si>
  <si>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</si>
  <si>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</si>
  <si>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</si>
  <si>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</si>
  <si>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</si>
  <si>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</si>
  <si>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</si>
  <si>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</si>
  <si>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</si>
  <si>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</si>
  <si>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</si>
  <si>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</si>
  <si>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</si>
  <si>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</si>
  <si>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</si>
  <si>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</si>
  <si>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</si>
  <si>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</si>
  <si>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</si>
  <si>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</si>
  <si>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</si>
  <si>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</si>
  <si>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</si>
  <si>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</si>
  <si>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</si>
  <si>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</si>
  <si>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</si>
  <si>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</si>
  <si>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</si>
  <si>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</si>
  <si>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</si>
  <si>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</si>
  <si>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</si>
  <si>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</si>
  <si>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</si>
  <si>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</si>
  <si>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</si>
  <si>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</si>
  <si>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</si>
  <si>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</si>
  <si>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</si>
  <si>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</si>
  <si>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</si>
  <si>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</si>
  <si>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</si>
  <si>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</si>
  <si>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</si>
  <si>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</si>
  <si>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</si>
  <si>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</si>
  <si>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</si>
  <si>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</si>
  <si>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</si>
  <si>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</si>
  <si>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</si>
  <si>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</si>
  <si>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</si>
  <si>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</si>
  <si>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</si>
  <si>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</si>
  <si>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</si>
  <si>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</si>
  <si>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</si>
  <si>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</si>
  <si>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</si>
  <si>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</si>
  <si>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</si>
  <si>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</si>
  <si>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</si>
  <si>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</si>
  <si>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</si>
  <si>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</si>
  <si>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</si>
  <si>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</si>
  <si>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</si>
  <si>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</si>
  <si>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</si>
  <si>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</si>
  <si>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</si>
  <si>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</si>
  <si>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</si>
  <si>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</si>
  <si>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</si>
  <si>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</si>
  <si>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</si>
  <si>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</si>
  <si>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</si>
  <si>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</si>
  <si>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</si>
  <si>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</si>
  <si>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</si>
  <si>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</si>
  <si>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</si>
  <si>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</si>
  <si>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</si>
  <si>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</si>
  <si>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</si>
  <si>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</si>
  <si>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</si>
  <si>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</si>
  <si>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</si>
  <si>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</si>
  <si>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</si>
  <si>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</si>
  <si>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</si>
  <si>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</si>
  <si>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</si>
  <si>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</si>
  <si>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</si>
  <si>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</si>
  <si>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</si>
  <si>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</si>
  <si>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</si>
  <si>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</si>
  <si>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</si>
  <si>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</si>
  <si>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</si>
  <si>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</si>
  <si>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</si>
  <si>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</si>
  <si>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</si>
  <si>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</si>
  <si>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</si>
  <si>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</si>
  <si>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</si>
  <si>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</si>
  <si>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</si>
  <si>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</si>
  <si>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</si>
  <si>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</si>
  <si>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</si>
  <si>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</si>
  <si>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</si>
  <si>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</si>
  <si>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</si>
  <si>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</si>
  <si>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</si>
  <si>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</si>
  <si>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</si>
  <si>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</si>
  <si>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</si>
  <si>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</si>
  <si>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</si>
  <si>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</si>
  <si>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</si>
  <si>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</si>
  <si>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</si>
  <si>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</si>
  <si>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</si>
  <si>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</si>
  <si>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</si>
  <si>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</si>
  <si>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</si>
  <si>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</si>
  <si>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</si>
  <si>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</si>
  <si>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</si>
  <si>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</si>
  <si>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</si>
  <si>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</si>
  <si>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</si>
  <si>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</si>
  <si>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</si>
  <si>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</si>
  <si>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</si>
  <si>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</si>
  <si>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</si>
  <si>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</si>
  <si>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</si>
  <si>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</si>
  <si>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</si>
  <si>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</si>
  <si>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</si>
  <si>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</si>
  <si>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</si>
  <si>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</si>
  <si>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</si>
  <si>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</si>
  <si>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</si>
  <si>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</si>
  <si>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</si>
  <si>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</si>
  <si>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</si>
  <si>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</si>
  <si>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</si>
  <si>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</si>
  <si>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</si>
  <si>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</si>
  <si>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</si>
  <si>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</si>
  <si>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</si>
  <si>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</si>
  <si>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</si>
  <si>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</si>
  <si>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</si>
  <si>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</si>
  <si>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</si>
  <si>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</si>
  <si>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</si>
  <si>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</si>
  <si>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</si>
  <si>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</si>
  <si>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</si>
  <si>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</si>
  <si>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</si>
  <si>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</si>
  <si>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</si>
  <si>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</si>
  <si>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</si>
  <si>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</si>
  <si>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</si>
  <si>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</si>
  <si>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</si>
  <si>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</si>
  <si>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</si>
  <si>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</si>
  <si>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</si>
  <si>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</si>
  <si>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</si>
  <si>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</si>
  <si>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</si>
  <si>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</si>
  <si>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</si>
  <si>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</si>
  <si>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</si>
  <si>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</si>
  <si>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</si>
  <si>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</si>
  <si>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</si>
  <si>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</si>
  <si>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</si>
  <si>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</si>
  <si>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</si>
  <si>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</si>
  <si>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</si>
  <si>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</si>
  <si>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</si>
  <si>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</si>
  <si>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</si>
  <si>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</si>
  <si>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</si>
  <si>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</si>
  <si>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</si>
  <si>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</si>
  <si>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</si>
  <si>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</si>
  <si>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</si>
  <si>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</si>
  <si>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</si>
  <si>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</si>
  <si>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</si>
  <si>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</si>
  <si>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</si>
  <si>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</si>
  <si>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</si>
  <si>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</si>
  <si>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</si>
  <si>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</si>
  <si>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</si>
  <si>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</si>
  <si>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</si>
  <si>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</si>
  <si>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</si>
  <si>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</si>
  <si>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</si>
  <si>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</si>
  <si>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</si>
  <si>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</si>
  <si>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</si>
  <si>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</si>
  <si>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</si>
  <si>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</si>
  <si>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</si>
  <si>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</si>
  <si>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</si>
  <si>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</si>
  <si>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</si>
  <si>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</si>
  <si>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</si>
  <si>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</si>
  <si>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</si>
  <si>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</si>
  <si>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</si>
  <si>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</si>
  <si>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</si>
  <si>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</si>
  <si>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</si>
  <si>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</si>
  <si>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</si>
  <si>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</si>
  <si>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</si>
  <si>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</si>
  <si>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</si>
  <si>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</si>
  <si>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</si>
  <si>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</si>
  <si>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</si>
  <si>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</si>
  <si>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</si>
  <si>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</si>
  <si>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</si>
  <si>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</si>
  <si>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</si>
  <si>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</si>
  <si>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</si>
  <si>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</si>
  <si>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</si>
  <si>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</si>
  <si>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</si>
  <si>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</si>
  <si>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</si>
  <si>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</si>
  <si>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</si>
  <si>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</si>
  <si>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</si>
  <si>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</si>
  <si>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</si>
  <si>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</si>
  <si>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</si>
  <si>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</si>
  <si>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</si>
  <si>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</si>
  <si>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</si>
  <si>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</si>
  <si>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</si>
  <si>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</si>
  <si>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</si>
  <si>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</si>
  <si>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</si>
  <si>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</si>
  <si>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</si>
  <si>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</si>
  <si>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</si>
  <si>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</si>
  <si>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</si>
  <si>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</si>
  <si>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</si>
  <si>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</si>
  <si>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</si>
  <si>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</si>
  <si>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</si>
  <si>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</si>
  <si>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</si>
  <si>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</si>
  <si>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</si>
  <si>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</si>
  <si>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</si>
  <si>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</si>
  <si>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</si>
  <si>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</si>
  <si>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</si>
  <si>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</si>
  <si>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</si>
  <si>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</si>
  <si>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</si>
  <si>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</si>
  <si>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</si>
  <si>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</si>
  <si>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</si>
  <si>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</si>
  <si>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</si>
  <si>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</si>
  <si>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</si>
  <si>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</si>
  <si>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</si>
  <si>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</si>
  <si>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</si>
  <si>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</si>
  <si>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</si>
  <si>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</si>
  <si>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</si>
  <si>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</si>
  <si>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</si>
  <si>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</si>
  <si>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</si>
  <si>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</si>
  <si>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</si>
  <si>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</si>
  <si>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</si>
  <si>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</si>
  <si>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</si>
  <si>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</si>
  <si>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</si>
  <si>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</si>
  <si>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</si>
  <si>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</si>
  <si>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</si>
  <si>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</si>
  <si>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</si>
  <si>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</si>
  <si>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</si>
  <si>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</si>
  <si>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</si>
  <si>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</si>
  <si>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</si>
  <si>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</si>
  <si>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</si>
  <si>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</si>
  <si>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</si>
  <si>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</si>
  <si>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</si>
  <si>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</si>
  <si>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</si>
  <si>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</si>
  <si>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</si>
  <si>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</si>
  <si>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</si>
  <si>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</si>
  <si>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</si>
  <si>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</si>
  <si>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</si>
  <si>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</si>
  <si>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</si>
  <si>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</si>
  <si>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</si>
  <si>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</si>
  <si>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</si>
  <si>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</si>
  <si>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</si>
  <si>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</si>
  <si>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</si>
  <si>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</si>
  <si>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</si>
  <si>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</si>
  <si>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</si>
  <si>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</si>
  <si>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</si>
  <si>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</si>
  <si>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</si>
  <si>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</si>
  <si>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</si>
  <si>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</si>
  <si>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</si>
  <si>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</si>
  <si>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</si>
  <si>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</si>
  <si>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</si>
  <si>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</si>
  <si>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</si>
  <si>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</si>
  <si>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</si>
  <si>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</si>
  <si>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</si>
  <si>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</si>
  <si>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</si>
  <si>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</si>
  <si>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</si>
  <si>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</si>
  <si>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</si>
  <si>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</si>
  <si>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</si>
  <si>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</si>
  <si>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</si>
  <si>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</si>
  <si>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</si>
  <si>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</si>
  <si>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</si>
  <si>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</si>
  <si>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</si>
  <si>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</si>
  <si>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</si>
  <si>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</si>
  <si>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</si>
  <si>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</si>
  <si>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</si>
  <si>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</si>
  <si>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</si>
  <si>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</si>
  <si>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</si>
  <si>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</si>
  <si>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</si>
  <si>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</si>
  <si>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</si>
  <si>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</si>
  <si>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</si>
  <si>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</si>
  <si>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</si>
  <si>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</si>
  <si>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</si>
  <si>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</si>
  <si>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</si>
  <si>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</si>
  <si>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</si>
  <si>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</si>
  <si>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</si>
  <si>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</si>
  <si>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</si>
  <si>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</si>
  <si>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</si>
  <si>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</si>
  <si>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</si>
  <si>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</si>
  <si>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</si>
  <si>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</si>
  <si>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</si>
  <si>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</si>
  <si>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</si>
  <si>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</si>
  <si>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</si>
  <si>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</si>
  <si>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</si>
  <si>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</si>
  <si>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</si>
  <si>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</si>
  <si>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</si>
  <si>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</si>
  <si>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</si>
  <si>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</si>
  <si>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</si>
  <si>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</si>
  <si>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</si>
  <si>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</si>
  <si>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</si>
  <si>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</si>
  <si>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</si>
  <si>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</si>
  <si>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</si>
  <si>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</si>
  <si>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</si>
  <si>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</si>
  <si>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</si>
  <si>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</si>
  <si>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</si>
  <si>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</si>
  <si>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</si>
  <si>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</si>
  <si>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</si>
  <si>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</si>
  <si>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</si>
  <si>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</si>
  <si>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</si>
  <si>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Валентина Димитрова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</si>
  <si>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</si>
  <si>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</si>
  <si>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</si>
  <si>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</si>
  <si>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</si>
  <si>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6. "Боец.БГ" ООД</t>
  </si>
  <si>
    <t>5. "Висше училище по застраховане и финанси"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</si>
</sst>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45107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45134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Валентина Димитрова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48914</v>
      </c>
      <c r="D6" s="674">
        <f aca="true" t="shared" si="0" ref="D6:D15">C6-E6</f>
        <v>0</v>
      </c>
      <c r="E6" s="673">
        <f>'1-Баланс'!G95</f>
        <v>48914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41625</v>
      </c>
      <c r="D7" s="674">
        <f t="shared" si="0"/>
        <v>36843</v>
      </c>
      <c r="E7" s="673">
        <f>'1-Баланс'!G18</f>
        <v>4782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1041</v>
      </c>
      <c r="D8" s="674">
        <f t="shared" si="0"/>
        <v>0</v>
      </c>
      <c r="E8" s="673">
        <f>ABS('2-Отчет за доходите'!C44)-ABS('2-Отчет за доходите'!G44)</f>
        <v>1041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271</v>
      </c>
      <c r="D9" s="674">
        <f t="shared" si="0"/>
        <v>0</v>
      </c>
      <c r="E9" s="673">
        <f>'3-Отчет за паричния поток'!C45</f>
        <v>271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210</v>
      </c>
      <c r="D10" s="674">
        <f t="shared" si="0"/>
        <v>0</v>
      </c>
      <c r="E10" s="673">
        <f>'3-Отчет за паричния поток'!C46</f>
        <v>210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41625</v>
      </c>
      <c r="D11" s="674">
        <f t="shared" si="0"/>
        <v>-1041</v>
      </c>
      <c r="E11" s="673">
        <f>'4-Отчет за собствения капитал'!L34</f>
        <v>42666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3130</v>
      </c>
      <c r="D12" s="674">
        <f t="shared" si="0"/>
        <v>0</v>
      </c>
      <c r="E12" s="673">
        <f>'Справка 5'!C27+'Справка 5'!C97</f>
        <v>3130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0.22729257641921397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0.025009009009009008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0.1428179448484017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0.02128225048043505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1.2580565195835398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1.8070917846198744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1.7866627754268203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0.030643513789581207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0.030643513789581207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0.25779578971068334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0.0936337244960543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0.010365897149378285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0.17511111111111108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0.14901664145234492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1057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0.025393393393393394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0.2413793103448276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5.950204081632653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582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65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91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738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5758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12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11150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16920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3130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3130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3130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15310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15310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324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36530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10870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972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171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5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12034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209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210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140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12384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48914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8236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2306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1171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35372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430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1001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1041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1471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41625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281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155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436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6045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3108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1364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201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477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399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496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133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6178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675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6853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48914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54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1324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168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2076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357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30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4009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5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25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4034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1041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4034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1041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1041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1041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5075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4562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18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4580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17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17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478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478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5075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5075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5075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5181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-1985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-2121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-446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-40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582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-369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-300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110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5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-554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-85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-89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-61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210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210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8236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8236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8236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8236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987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987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184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184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1171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1171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1185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1185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1041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-184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-184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2042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2042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1041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1041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1041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40584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40584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2082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42666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42666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4671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98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998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446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6213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5758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759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11118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17635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3130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3130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3130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27086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26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26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376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376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402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4697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98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998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446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6239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5758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759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11494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18011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3130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3130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3130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27488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4697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98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998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446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6239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5758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759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11494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18011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3130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3130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3130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27488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4054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98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923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316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5391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745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288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1033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6424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61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10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39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110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2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56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58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168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4115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98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933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355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5501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747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344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1091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6592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4115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98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933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355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5501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747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344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1091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6592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582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65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91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738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5758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12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11150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16920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3130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3130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3130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20896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15310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6956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8354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15310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324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10870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575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2228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8067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972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171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5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16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16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12034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27668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10870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575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2228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8067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972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171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5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16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16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12034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12034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15310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6956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8354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15310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324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15634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281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230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281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155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3108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496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2612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2937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1364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201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477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496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96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282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118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399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133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6178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6614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2937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1364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201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477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496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96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282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118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399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133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3070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3070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281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230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281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155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3108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496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2612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3108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3544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3130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3130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3130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3130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51" sqref="A5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4782</v>
      </c>
      <c r="H12" s="196">
        <v>4782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4782</v>
      </c>
      <c r="H13" s="196">
        <v>4782</v>
      </c>
    </row>
    <row r="14" spans="1:8" ht="15.75">
      <c r="A14" s="89" t="s">
        <v>30</v>
      </c>
      <c r="B14" s="91" t="s">
        <v>31</v>
      </c>
      <c r="C14" s="197">
        <v>582</v>
      </c>
      <c r="D14" s="196">
        <v>617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65</v>
      </c>
      <c r="D17" s="196">
        <v>75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>
        <v>91</v>
      </c>
      <c r="D19" s="196">
        <v>130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738</v>
      </c>
      <c r="D20" s="598">
        <f>SUM(D12:D19)</f>
        <v>822</v>
      </c>
      <c r="E20" s="89" t="s">
        <v>54</v>
      </c>
      <c r="F20" s="93" t="s">
        <v>55</v>
      </c>
      <c r="G20" s="197">
        <v>24830</v>
      </c>
      <c r="H20" s="196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7">
        <v>108</v>
      </c>
      <c r="E21" s="89" t="s">
        <v>58</v>
      </c>
      <c r="F21" s="93" t="s">
        <v>59</v>
      </c>
      <c r="G21" s="197">
        <v>8236</v>
      </c>
      <c r="H21" s="196">
        <v>8236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2306</v>
      </c>
      <c r="H22" s="614">
        <f>SUM(H23:H25)</f>
        <v>2122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f>184+987</f>
        <v>1171</v>
      </c>
      <c r="H23" s="196">
        <v>987</v>
      </c>
    </row>
    <row r="24" spans="1:13" ht="15.75">
      <c r="A24" s="89" t="s">
        <v>67</v>
      </c>
      <c r="B24" s="91" t="s">
        <v>68</v>
      </c>
      <c r="C24" s="197">
        <v>5758</v>
      </c>
      <c r="D24" s="196">
        <v>5758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12</v>
      </c>
      <c r="D25" s="196">
        <v>14</v>
      </c>
      <c r="E25" s="89" t="s">
        <v>73</v>
      </c>
      <c r="F25" s="93" t="s">
        <v>74</v>
      </c>
      <c r="G25" s="197">
        <v>1135</v>
      </c>
      <c r="H25" s="196">
        <v>1135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35372</v>
      </c>
      <c r="H26" s="598">
        <f>H20+H21+H22</f>
        <v>35188</v>
      </c>
      <c r="M26" s="98"/>
    </row>
    <row r="27" spans="1:8" ht="15.75">
      <c r="A27" s="89" t="s">
        <v>79</v>
      </c>
      <c r="B27" s="91" t="s">
        <v>80</v>
      </c>
      <c r="C27" s="197">
        <f>3979+7134+37</f>
        <v>11150</v>
      </c>
      <c r="D27" s="196">
        <v>10830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16920</v>
      </c>
      <c r="D28" s="598">
        <f>SUM(D24:D27)</f>
        <v>16602</v>
      </c>
      <c r="E28" s="202" t="s">
        <v>84</v>
      </c>
      <c r="F28" s="93" t="s">
        <v>85</v>
      </c>
      <c r="G28" s="595">
        <f>SUM(G29:G31)</f>
        <v>430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1001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1041</v>
      </c>
      <c r="H32" s="197">
        <v>184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1471</v>
      </c>
      <c r="H34" s="598">
        <f>H28+H32+H33</f>
        <v>614</v>
      </c>
    </row>
    <row r="35" spans="1:8" ht="15.75">
      <c r="A35" s="89" t="s">
        <v>106</v>
      </c>
      <c r="B35" s="94" t="s">
        <v>107</v>
      </c>
      <c r="C35" s="595">
        <f>SUM(C36:C39)</f>
        <v>3130</v>
      </c>
      <c r="D35" s="596">
        <f>SUM(D36:D39)</f>
        <v>3130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3130</v>
      </c>
      <c r="D36" s="196">
        <v>3130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41625</v>
      </c>
      <c r="H37" s="600">
        <f>H26+H18+H34</f>
        <v>40584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3130</v>
      </c>
      <c r="D46" s="598">
        <f>D35+D40+D45</f>
        <v>3130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15310</v>
      </c>
      <c r="D48" s="196">
        <v>14654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15310</v>
      </c>
      <c r="D52" s="598">
        <f>SUM(D48:D51)</f>
        <v>14654</v>
      </c>
      <c r="E52" s="201" t="s">
        <v>158</v>
      </c>
      <c r="F52" s="95" t="s">
        <v>159</v>
      </c>
      <c r="G52" s="197">
        <v>281</v>
      </c>
      <c r="H52" s="197">
        <v>311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155</v>
      </c>
      <c r="H54" s="197">
        <v>155</v>
      </c>
    </row>
    <row r="55" spans="1:8" ht="15.75">
      <c r="A55" s="100" t="s">
        <v>166</v>
      </c>
      <c r="B55" s="96" t="s">
        <v>167</v>
      </c>
      <c r="C55" s="478">
        <v>324</v>
      </c>
      <c r="D55" s="479">
        <v>324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36530</v>
      </c>
      <c r="D56" s="602">
        <f>D20+D21+D22+D28+D33+D46+D52+D54+D55</f>
        <v>35640</v>
      </c>
      <c r="E56" s="100" t="s">
        <v>850</v>
      </c>
      <c r="F56" s="99" t="s">
        <v>172</v>
      </c>
      <c r="G56" s="599">
        <f>G50+G52+G53+G54+G55</f>
        <v>436</v>
      </c>
      <c r="H56" s="600">
        <f>H50+H52+H53+H54+H55</f>
        <v>466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6045</v>
      </c>
      <c r="H61" s="596">
        <f>SUM(H62:H68)</f>
        <v>5765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3108</v>
      </c>
      <c r="H62" s="197">
        <v>3070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1364</v>
      </c>
      <c r="H64" s="197">
        <v>1207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201</v>
      </c>
      <c r="H65" s="197">
        <v>111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271+199+7</f>
        <v>477</v>
      </c>
      <c r="H66" s="197">
        <v>515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399</v>
      </c>
      <c r="H67" s="197">
        <v>389</v>
      </c>
    </row>
    <row r="68" spans="1:8" ht="15.75">
      <c r="A68" s="89" t="s">
        <v>206</v>
      </c>
      <c r="B68" s="91" t="s">
        <v>207</v>
      </c>
      <c r="C68" s="197">
        <v>10870</v>
      </c>
      <c r="D68" s="197">
        <v>10967</v>
      </c>
      <c r="E68" s="89" t="s">
        <v>212</v>
      </c>
      <c r="F68" s="93" t="s">
        <v>213</v>
      </c>
      <c r="G68" s="197">
        <f>96+400</f>
        <v>496</v>
      </c>
      <c r="H68" s="197">
        <v>473</v>
      </c>
    </row>
    <row r="69" spans="1:8" ht="15.75">
      <c r="A69" s="89" t="s">
        <v>210</v>
      </c>
      <c r="B69" s="91" t="s">
        <v>211</v>
      </c>
      <c r="C69" s="197">
        <v>972</v>
      </c>
      <c r="D69" s="197">
        <v>804</v>
      </c>
      <c r="E69" s="201" t="s">
        <v>79</v>
      </c>
      <c r="F69" s="93" t="s">
        <v>216</v>
      </c>
      <c r="G69" s="197">
        <v>133</v>
      </c>
      <c r="H69" s="197">
        <v>255</v>
      </c>
    </row>
    <row r="70" spans="1:8" ht="15.75">
      <c r="A70" s="89" t="s">
        <v>214</v>
      </c>
      <c r="B70" s="91" t="s">
        <v>215</v>
      </c>
      <c r="C70" s="197">
        <v>171</v>
      </c>
      <c r="D70" s="197">
        <v>166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6178</v>
      </c>
      <c r="H71" s="598">
        <f>H59+H60+H61+H69+H70</f>
        <v>6020</v>
      </c>
    </row>
    <row r="72" spans="1:8" ht="15.75">
      <c r="A72" s="89" t="s">
        <v>221</v>
      </c>
      <c r="B72" s="91" t="s">
        <v>222</v>
      </c>
      <c r="C72" s="197">
        <v>5</v>
      </c>
      <c r="D72" s="197">
        <v>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5+11</f>
        <v>16</v>
      </c>
      <c r="D75" s="197">
        <v>14</v>
      </c>
      <c r="E75" s="485" t="s">
        <v>160</v>
      </c>
      <c r="F75" s="95" t="s">
        <v>233</v>
      </c>
      <c r="G75" s="478">
        <v>675</v>
      </c>
      <c r="H75" s="479">
        <v>888</v>
      </c>
    </row>
    <row r="76" spans="1:8" ht="15.75">
      <c r="A76" s="482" t="s">
        <v>77</v>
      </c>
      <c r="B76" s="96" t="s">
        <v>232</v>
      </c>
      <c r="C76" s="597">
        <f>SUM(C68:C75)</f>
        <v>12034</v>
      </c>
      <c r="D76" s="598">
        <f>SUM(D68:D75)</f>
        <v>11957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>
        <v>9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6853</v>
      </c>
      <c r="H79" s="600">
        <f>H71+H73+H75+H77</f>
        <v>6917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209</v>
      </c>
      <c r="D89" s="197">
        <v>259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210</v>
      </c>
      <c r="D92" s="598">
        <f>SUM(D88:D91)</f>
        <v>271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140</v>
      </c>
      <c r="D93" s="479">
        <v>99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12384</v>
      </c>
      <c r="D94" s="602">
        <f>D65+D76+D85+D92+D93</f>
        <v>12327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48914</v>
      </c>
      <c r="D95" s="604">
        <f>D94+D56</f>
        <v>47967</v>
      </c>
      <c r="E95" s="229" t="s">
        <v>941</v>
      </c>
      <c r="F95" s="489" t="s">
        <v>268</v>
      </c>
      <c r="G95" s="603">
        <f>G37+G40+G56+G79</f>
        <v>48914</v>
      </c>
      <c r="H95" s="604">
        <f>H37+H40+H56+H79</f>
        <v>47967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6">
        <f>pdeReportingDate</f>
        <v>45134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Валентина Димитрова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977</v>
      </c>
      <c r="C103" s="705"/>
      <c r="D103" s="705"/>
      <c r="E103" s="705"/>
      <c r="M103" s="98"/>
    </row>
    <row r="104" spans="1:5" ht="21.75" customHeight="1">
      <c r="A104" s="695"/>
      <c r="B104" s="705" t="s">
        <v>977</v>
      </c>
      <c r="C104" s="705"/>
      <c r="D104" s="705"/>
      <c r="E104" s="705"/>
    </row>
    <row r="105" spans="1:13" ht="21.75" customHeight="1">
      <c r="A105" s="695"/>
      <c r="B105" s="705" t="s">
        <v>977</v>
      </c>
      <c r="C105" s="705"/>
      <c r="D105" s="705"/>
      <c r="E105" s="705"/>
      <c r="M105" s="98"/>
    </row>
    <row r="106" spans="1:5" ht="21.75" customHeight="1">
      <c r="A106" s="695"/>
      <c r="B106" s="705" t="s">
        <v>977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16" sqref="D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54</v>
      </c>
      <c r="D12" s="317">
        <v>53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1324</v>
      </c>
      <c r="D13" s="317">
        <v>1342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168</v>
      </c>
      <c r="D14" s="317">
        <v>154</v>
      </c>
      <c r="E14" s="245" t="s">
        <v>285</v>
      </c>
      <c r="F14" s="240" t="s">
        <v>286</v>
      </c>
      <c r="G14" s="316">
        <v>4562</v>
      </c>
      <c r="H14" s="317">
        <v>3440</v>
      </c>
    </row>
    <row r="15" spans="1:8" ht="15.75">
      <c r="A15" s="194" t="s">
        <v>287</v>
      </c>
      <c r="B15" s="190" t="s">
        <v>288</v>
      </c>
      <c r="C15" s="316">
        <v>2076</v>
      </c>
      <c r="D15" s="317">
        <v>2061</v>
      </c>
      <c r="E15" s="245" t="s">
        <v>79</v>
      </c>
      <c r="F15" s="240" t="s">
        <v>289</v>
      </c>
      <c r="G15" s="316">
        <v>18</v>
      </c>
      <c r="H15" s="317"/>
    </row>
    <row r="16" spans="1:8" ht="15.75">
      <c r="A16" s="194" t="s">
        <v>290</v>
      </c>
      <c r="B16" s="190" t="s">
        <v>291</v>
      </c>
      <c r="C16" s="316">
        <v>357</v>
      </c>
      <c r="D16" s="317">
        <v>359</v>
      </c>
      <c r="E16" s="236" t="s">
        <v>52</v>
      </c>
      <c r="F16" s="264" t="s">
        <v>292</v>
      </c>
      <c r="G16" s="628">
        <f>SUM(G12:G15)</f>
        <v>4580</v>
      </c>
      <c r="H16" s="629">
        <f>SUM(H12:H15)</f>
        <v>3440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17</v>
      </c>
      <c r="H18" s="640">
        <v>713</v>
      </c>
    </row>
    <row r="19" spans="1:8" ht="15.75">
      <c r="A19" s="194" t="s">
        <v>299</v>
      </c>
      <c r="B19" s="190" t="s">
        <v>300</v>
      </c>
      <c r="C19" s="316">
        <v>30</v>
      </c>
      <c r="D19" s="317">
        <v>22</v>
      </c>
      <c r="E19" s="194" t="s">
        <v>301</v>
      </c>
      <c r="F19" s="237" t="s">
        <v>302</v>
      </c>
      <c r="G19" s="316">
        <v>17</v>
      </c>
      <c r="H19" s="317">
        <v>713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4009</v>
      </c>
      <c r="D22" s="629">
        <f>SUM(D12:D18)+D19</f>
        <v>3991</v>
      </c>
      <c r="E22" s="194" t="s">
        <v>309</v>
      </c>
      <c r="F22" s="237" t="s">
        <v>310</v>
      </c>
      <c r="G22" s="316">
        <v>478</v>
      </c>
      <c r="H22" s="317">
        <v>459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16</v>
      </c>
      <c r="D25" s="317">
        <v>13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5</v>
      </c>
      <c r="D27" s="317">
        <v>2</v>
      </c>
      <c r="E27" s="236" t="s">
        <v>104</v>
      </c>
      <c r="F27" s="238" t="s">
        <v>326</v>
      </c>
      <c r="G27" s="628">
        <f>SUM(G22:G26)</f>
        <v>478</v>
      </c>
      <c r="H27" s="629">
        <f>SUM(H22:H26)</f>
        <v>459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25</v>
      </c>
      <c r="D29" s="629">
        <f>SUM(D25:D28)</f>
        <v>19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4034</v>
      </c>
      <c r="D31" s="635">
        <f>D29+D22</f>
        <v>4010</v>
      </c>
      <c r="E31" s="251" t="s">
        <v>824</v>
      </c>
      <c r="F31" s="266" t="s">
        <v>331</v>
      </c>
      <c r="G31" s="253">
        <f>G16+G18+G27</f>
        <v>5075</v>
      </c>
      <c r="H31" s="254">
        <f>H16+H18+H27</f>
        <v>4612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1041</v>
      </c>
      <c r="D33" s="244">
        <f>IF((H31-D31)&gt;0,H31-D31,0)</f>
        <v>602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4034</v>
      </c>
      <c r="D36" s="637">
        <f>D31-D34+D35</f>
        <v>4010</v>
      </c>
      <c r="E36" s="262" t="s">
        <v>346</v>
      </c>
      <c r="F36" s="256" t="s">
        <v>347</v>
      </c>
      <c r="G36" s="267">
        <f>G35-G34+G31</f>
        <v>5075</v>
      </c>
      <c r="H36" s="268">
        <f>H35-H34+H31</f>
        <v>4612</v>
      </c>
    </row>
    <row r="37" spans="1:8" ht="15.75">
      <c r="A37" s="261" t="s">
        <v>348</v>
      </c>
      <c r="B37" s="231" t="s">
        <v>349</v>
      </c>
      <c r="C37" s="634">
        <f>IF((G36-C36)&gt;0,G36-C36,0)</f>
        <v>1041</v>
      </c>
      <c r="D37" s="635">
        <f>IF((H36-D36)&gt;0,H36-D36,0)</f>
        <v>602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1041</v>
      </c>
      <c r="D42" s="244">
        <f>+IF((H36-D36-D38)&gt;0,H36-D36-D38,0)</f>
        <v>602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1041</v>
      </c>
      <c r="D44" s="268">
        <f>IF(H42=0,IF(D42-D43&gt;0,D42-D43+H43,0),IF(H42-H43&lt;0,H43-H42+D42,0))</f>
        <v>602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5075</v>
      </c>
      <c r="D45" s="631">
        <f>D36+D38+D42</f>
        <v>4612</v>
      </c>
      <c r="E45" s="270" t="s">
        <v>373</v>
      </c>
      <c r="F45" s="272" t="s">
        <v>374</v>
      </c>
      <c r="G45" s="630">
        <f>G42+G36</f>
        <v>5075</v>
      </c>
      <c r="H45" s="631">
        <f>H42+H36</f>
        <v>4612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976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6">
        <f>pdeReportingDate</f>
        <v>45134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Валентина Димитрова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977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977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977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977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5" zoomScaleNormal="75"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5181</v>
      </c>
      <c r="D11" s="196">
        <v>4542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-1985</v>
      </c>
      <c r="D12" s="196">
        <v>-2383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-2121</v>
      </c>
      <c r="D14" s="196">
        <v>-2132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-446</v>
      </c>
      <c r="D15" s="196">
        <v>-454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-40</v>
      </c>
      <c r="D16" s="196">
        <v>-6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</v>
      </c>
      <c r="D20" s="196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582</v>
      </c>
      <c r="D21" s="659">
        <f>SUM(D11:D20)</f>
        <v>-437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-29-340</f>
        <v>-369</v>
      </c>
      <c r="D23" s="196">
        <v>-359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-300</v>
      </c>
      <c r="D25" s="196">
        <v>-769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110</v>
      </c>
      <c r="D26" s="196">
        <v>10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5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670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802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-554</v>
      </c>
      <c r="D33" s="659">
        <f>SUM(D23:D32)</f>
        <v>354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-85</v>
      </c>
      <c r="D39" s="196">
        <v>-58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-4</v>
      </c>
      <c r="D40" s="196">
        <v>-4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-89</v>
      </c>
      <c r="D43" s="661">
        <f>SUM(D35:D42)</f>
        <v>-62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-61</v>
      </c>
      <c r="D44" s="307">
        <f>D43+D33+D21</f>
        <v>-145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271</v>
      </c>
      <c r="D45" s="309">
        <v>357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210</v>
      </c>
      <c r="D46" s="311">
        <f>D45+D44</f>
        <v>212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210</v>
      </c>
      <c r="D47" s="298">
        <v>212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10" t="s">
        <v>972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6">
        <f>pdeReportingDate</f>
        <v>45134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Валентина Димитрова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977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977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977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977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18" sqref="L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8236</v>
      </c>
      <c r="F13" s="584">
        <f>'1-Баланс'!H23</f>
        <v>987</v>
      </c>
      <c r="G13" s="584">
        <f>'1-Баланс'!H24</f>
        <v>0</v>
      </c>
      <c r="H13" s="585">
        <v>1135</v>
      </c>
      <c r="I13" s="584">
        <f>'1-Баланс'!H29+'1-Баланс'!H32</f>
        <v>1185</v>
      </c>
      <c r="J13" s="584">
        <f>'1-Баланс'!H30+'1-Баланс'!H33</f>
        <v>-571</v>
      </c>
      <c r="K13" s="585"/>
      <c r="L13" s="584">
        <f>SUM(C13:K13)</f>
        <v>40584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4782</v>
      </c>
      <c r="D17" s="653">
        <f aca="true" t="shared" si="2" ref="D17:M17">D13+D14</f>
        <v>24830</v>
      </c>
      <c r="E17" s="653">
        <f t="shared" si="2"/>
        <v>8236</v>
      </c>
      <c r="F17" s="653">
        <f t="shared" si="2"/>
        <v>987</v>
      </c>
      <c r="G17" s="653">
        <f t="shared" si="2"/>
        <v>0</v>
      </c>
      <c r="H17" s="653">
        <f t="shared" si="2"/>
        <v>1135</v>
      </c>
      <c r="I17" s="653">
        <f t="shared" si="2"/>
        <v>1185</v>
      </c>
      <c r="J17" s="653">
        <f t="shared" si="2"/>
        <v>-571</v>
      </c>
      <c r="K17" s="653">
        <f t="shared" si="2"/>
        <v>0</v>
      </c>
      <c r="L17" s="584">
        <f t="shared" si="1"/>
        <v>40584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1041</v>
      </c>
      <c r="J18" s="584">
        <f>+'1-Баланс'!G33</f>
        <v>0</v>
      </c>
      <c r="K18" s="585">
        <v>1041</v>
      </c>
      <c r="L18" s="584">
        <f t="shared" si="1"/>
        <v>2082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184</v>
      </c>
      <c r="G19" s="168">
        <f t="shared" si="3"/>
        <v>0</v>
      </c>
      <c r="H19" s="168">
        <f t="shared" si="3"/>
        <v>0</v>
      </c>
      <c r="I19" s="168">
        <f t="shared" si="3"/>
        <v>-184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184</v>
      </c>
      <c r="G21" s="316"/>
      <c r="H21" s="316"/>
      <c r="I21" s="316">
        <v>-184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4782</v>
      </c>
      <c r="D31" s="653">
        <f aca="true" t="shared" si="6" ref="D31:M31">D19+D22+D23+D26+D30+D29+D17+D18</f>
        <v>24830</v>
      </c>
      <c r="E31" s="653">
        <f t="shared" si="6"/>
        <v>8236</v>
      </c>
      <c r="F31" s="653">
        <f t="shared" si="6"/>
        <v>1171</v>
      </c>
      <c r="G31" s="653">
        <f t="shared" si="6"/>
        <v>0</v>
      </c>
      <c r="H31" s="653">
        <f t="shared" si="6"/>
        <v>1135</v>
      </c>
      <c r="I31" s="653">
        <f t="shared" si="6"/>
        <v>2042</v>
      </c>
      <c r="J31" s="653">
        <f t="shared" si="6"/>
        <v>-571</v>
      </c>
      <c r="K31" s="653">
        <f t="shared" si="6"/>
        <v>1041</v>
      </c>
      <c r="L31" s="584">
        <f t="shared" si="1"/>
        <v>42666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8236</v>
      </c>
      <c r="F34" s="587">
        <f t="shared" si="7"/>
        <v>1171</v>
      </c>
      <c r="G34" s="587">
        <f t="shared" si="7"/>
        <v>0</v>
      </c>
      <c r="H34" s="587">
        <f t="shared" si="7"/>
        <v>1135</v>
      </c>
      <c r="I34" s="587">
        <f t="shared" si="7"/>
        <v>2042</v>
      </c>
      <c r="J34" s="587">
        <f t="shared" si="7"/>
        <v>-571</v>
      </c>
      <c r="K34" s="587">
        <f t="shared" si="7"/>
        <v>1041</v>
      </c>
      <c r="L34" s="651">
        <f t="shared" si="1"/>
        <v>42666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6">
        <f>pdeReportingDate</f>
        <v>45134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Валентина Димитрова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977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977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977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977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29" sqref="E2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1000</v>
      </c>
      <c r="B12" s="679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8" t="s">
        <v>1001</v>
      </c>
      <c r="B13" s="679"/>
      <c r="C13" s="92">
        <v>220</v>
      </c>
      <c r="D13" s="92">
        <v>100</v>
      </c>
      <c r="E13" s="92"/>
      <c r="F13" s="469">
        <f aca="true" t="shared" si="0" ref="F13:F26">C13-E13</f>
        <v>220</v>
      </c>
    </row>
    <row r="14" spans="1:6" ht="15.75">
      <c r="A14" s="678" t="s">
        <v>1002</v>
      </c>
      <c r="B14" s="679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8" t="s">
        <v>1003</v>
      </c>
      <c r="B15" s="679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8" t="s">
        <v>1005</v>
      </c>
      <c r="B16" s="679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8" t="s">
        <v>1004</v>
      </c>
      <c r="B17" s="679"/>
      <c r="C17" s="92">
        <v>20</v>
      </c>
      <c r="D17" s="92">
        <v>100</v>
      </c>
      <c r="E17" s="92"/>
      <c r="F17" s="469">
        <f t="shared" si="0"/>
        <v>20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3130</v>
      </c>
      <c r="D27" s="472"/>
      <c r="E27" s="472">
        <f>SUM(E12:E26)</f>
        <v>0</v>
      </c>
      <c r="F27" s="472">
        <f>SUM(F12:F26)</f>
        <v>3130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3130</v>
      </c>
      <c r="D79" s="472"/>
      <c r="E79" s="472">
        <f>E78+E61+E44+E27</f>
        <v>0</v>
      </c>
      <c r="F79" s="472">
        <f>F78+F61+F44+F27</f>
        <v>3130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6">
        <f>pdeReportingDate</f>
        <v>45134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Валентина Димитрова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977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977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977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977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M18" sqref="M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4671</v>
      </c>
      <c r="E13" s="328">
        <v>26</v>
      </c>
      <c r="F13" s="328"/>
      <c r="G13" s="329">
        <f t="shared" si="2"/>
        <v>4697</v>
      </c>
      <c r="H13" s="328"/>
      <c r="I13" s="328"/>
      <c r="J13" s="329">
        <f t="shared" si="3"/>
        <v>4697</v>
      </c>
      <c r="K13" s="328">
        <v>4054</v>
      </c>
      <c r="L13" s="328">
        <v>61</v>
      </c>
      <c r="M13" s="328"/>
      <c r="N13" s="329">
        <f t="shared" si="4"/>
        <v>4115</v>
      </c>
      <c r="O13" s="328"/>
      <c r="P13" s="328"/>
      <c r="Q13" s="329">
        <f t="shared" si="0"/>
        <v>4115</v>
      </c>
      <c r="R13" s="340">
        <f t="shared" si="1"/>
        <v>582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98</v>
      </c>
      <c r="E15" s="328"/>
      <c r="F15" s="328"/>
      <c r="G15" s="329">
        <f t="shared" si="2"/>
        <v>98</v>
      </c>
      <c r="H15" s="328"/>
      <c r="I15" s="328"/>
      <c r="J15" s="329">
        <f t="shared" si="3"/>
        <v>98</v>
      </c>
      <c r="K15" s="328">
        <v>98</v>
      </c>
      <c r="L15" s="328"/>
      <c r="M15" s="328"/>
      <c r="N15" s="329">
        <f t="shared" si="4"/>
        <v>98</v>
      </c>
      <c r="O15" s="328"/>
      <c r="P15" s="328"/>
      <c r="Q15" s="329">
        <f t="shared" si="0"/>
        <v>98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998</v>
      </c>
      <c r="E16" s="328"/>
      <c r="F16" s="328"/>
      <c r="G16" s="329">
        <f t="shared" si="2"/>
        <v>998</v>
      </c>
      <c r="H16" s="328"/>
      <c r="I16" s="328"/>
      <c r="J16" s="329">
        <f t="shared" si="3"/>
        <v>998</v>
      </c>
      <c r="K16" s="328">
        <v>923</v>
      </c>
      <c r="L16" s="328">
        <v>10</v>
      </c>
      <c r="M16" s="328"/>
      <c r="N16" s="329">
        <f t="shared" si="4"/>
        <v>933</v>
      </c>
      <c r="O16" s="328"/>
      <c r="P16" s="328"/>
      <c r="Q16" s="329">
        <f t="shared" si="0"/>
        <v>933</v>
      </c>
      <c r="R16" s="340">
        <f t="shared" si="1"/>
        <v>65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446</v>
      </c>
      <c r="E18" s="328"/>
      <c r="F18" s="328"/>
      <c r="G18" s="329">
        <f t="shared" si="2"/>
        <v>446</v>
      </c>
      <c r="H18" s="328"/>
      <c r="I18" s="328"/>
      <c r="J18" s="329">
        <f t="shared" si="3"/>
        <v>446</v>
      </c>
      <c r="K18" s="328">
        <v>316</v>
      </c>
      <c r="L18" s="328">
        <v>39</v>
      </c>
      <c r="M18" s="328"/>
      <c r="N18" s="329">
        <f t="shared" si="4"/>
        <v>355</v>
      </c>
      <c r="O18" s="328"/>
      <c r="P18" s="328"/>
      <c r="Q18" s="329">
        <f t="shared" si="0"/>
        <v>355</v>
      </c>
      <c r="R18" s="340">
        <f t="shared" si="1"/>
        <v>91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6213</v>
      </c>
      <c r="E19" s="330">
        <f>SUM(E11:E18)</f>
        <v>26</v>
      </c>
      <c r="F19" s="330">
        <f>SUM(F11:F18)</f>
        <v>0</v>
      </c>
      <c r="G19" s="329">
        <f t="shared" si="2"/>
        <v>6239</v>
      </c>
      <c r="H19" s="330">
        <f>SUM(H11:H18)</f>
        <v>0</v>
      </c>
      <c r="I19" s="330">
        <f>SUM(I11:I18)</f>
        <v>0</v>
      </c>
      <c r="J19" s="329">
        <f t="shared" si="3"/>
        <v>6239</v>
      </c>
      <c r="K19" s="330">
        <f>SUM(K11:K18)</f>
        <v>5391</v>
      </c>
      <c r="L19" s="330">
        <f>SUM(L11:L18)</f>
        <v>110</v>
      </c>
      <c r="M19" s="330">
        <f>SUM(M11:M18)</f>
        <v>0</v>
      </c>
      <c r="N19" s="329">
        <f t="shared" si="4"/>
        <v>5501</v>
      </c>
      <c r="O19" s="330">
        <f>SUM(O11:O18)</f>
        <v>0</v>
      </c>
      <c r="P19" s="330">
        <f>SUM(P11:P18)</f>
        <v>0</v>
      </c>
      <c r="Q19" s="329">
        <f t="shared" si="0"/>
        <v>5501</v>
      </c>
      <c r="R19" s="340">
        <f t="shared" si="1"/>
        <v>738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5758</v>
      </c>
      <c r="E24" s="328"/>
      <c r="F24" s="328"/>
      <c r="G24" s="329">
        <f t="shared" si="2"/>
        <v>5758</v>
      </c>
      <c r="H24" s="328"/>
      <c r="I24" s="328"/>
      <c r="J24" s="329">
        <f t="shared" si="3"/>
        <v>5758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5758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759</v>
      </c>
      <c r="E25" s="328"/>
      <c r="F25" s="328"/>
      <c r="G25" s="329">
        <f t="shared" si="2"/>
        <v>759</v>
      </c>
      <c r="H25" s="328"/>
      <c r="I25" s="328"/>
      <c r="J25" s="329">
        <f t="shared" si="3"/>
        <v>759</v>
      </c>
      <c r="K25" s="328">
        <v>745</v>
      </c>
      <c r="L25" s="328">
        <v>2</v>
      </c>
      <c r="M25" s="328"/>
      <c r="N25" s="329">
        <f t="shared" si="4"/>
        <v>747</v>
      </c>
      <c r="O25" s="328"/>
      <c r="P25" s="328"/>
      <c r="Q25" s="329">
        <f t="shared" si="0"/>
        <v>747</v>
      </c>
      <c r="R25" s="340">
        <f t="shared" si="1"/>
        <v>12</v>
      </c>
    </row>
    <row r="26" spans="1:18" ht="15.75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>
        <v>0</v>
      </c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11118</v>
      </c>
      <c r="E27" s="328">
        <f>352+24</f>
        <v>376</v>
      </c>
      <c r="F27" s="328"/>
      <c r="G27" s="329">
        <f t="shared" si="2"/>
        <v>11494</v>
      </c>
      <c r="H27" s="328"/>
      <c r="I27" s="328"/>
      <c r="J27" s="329">
        <f t="shared" si="3"/>
        <v>11494</v>
      </c>
      <c r="K27" s="328">
        <v>288</v>
      </c>
      <c r="L27" s="328">
        <v>56</v>
      </c>
      <c r="M27" s="328"/>
      <c r="N27" s="329">
        <f t="shared" si="4"/>
        <v>344</v>
      </c>
      <c r="O27" s="328"/>
      <c r="P27" s="328"/>
      <c r="Q27" s="329">
        <f t="shared" si="0"/>
        <v>344</v>
      </c>
      <c r="R27" s="340">
        <f t="shared" si="1"/>
        <v>11150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17635</v>
      </c>
      <c r="E28" s="332">
        <f aca="true" t="shared" si="5" ref="E28:P28">SUM(E24:E27)</f>
        <v>376</v>
      </c>
      <c r="F28" s="332">
        <f t="shared" si="5"/>
        <v>0</v>
      </c>
      <c r="G28" s="333">
        <f t="shared" si="2"/>
        <v>18011</v>
      </c>
      <c r="H28" s="332">
        <f t="shared" si="5"/>
        <v>0</v>
      </c>
      <c r="I28" s="332">
        <f t="shared" si="5"/>
        <v>0</v>
      </c>
      <c r="J28" s="333">
        <f t="shared" si="3"/>
        <v>18011</v>
      </c>
      <c r="K28" s="332">
        <f t="shared" si="5"/>
        <v>1033</v>
      </c>
      <c r="L28" s="332">
        <f t="shared" si="5"/>
        <v>58</v>
      </c>
      <c r="M28" s="332">
        <f t="shared" si="5"/>
        <v>0</v>
      </c>
      <c r="N28" s="333">
        <f t="shared" si="4"/>
        <v>1091</v>
      </c>
      <c r="O28" s="332">
        <f t="shared" si="5"/>
        <v>0</v>
      </c>
      <c r="P28" s="332">
        <f t="shared" si="5"/>
        <v>0</v>
      </c>
      <c r="Q28" s="333">
        <f t="shared" si="0"/>
        <v>1091</v>
      </c>
      <c r="R28" s="343">
        <f t="shared" si="1"/>
        <v>16920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3130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3130</v>
      </c>
      <c r="H30" s="335">
        <f t="shared" si="6"/>
        <v>0</v>
      </c>
      <c r="I30" s="335">
        <f t="shared" si="6"/>
        <v>0</v>
      </c>
      <c r="J30" s="336">
        <f t="shared" si="3"/>
        <v>3130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3130</v>
      </c>
    </row>
    <row r="31" spans="1:18" ht="15.75">
      <c r="A31" s="339"/>
      <c r="B31" s="321" t="s">
        <v>108</v>
      </c>
      <c r="C31" s="152" t="s">
        <v>563</v>
      </c>
      <c r="D31" s="328">
        <v>3130</v>
      </c>
      <c r="E31" s="328"/>
      <c r="F31" s="328"/>
      <c r="G31" s="329">
        <f t="shared" si="2"/>
        <v>3130</v>
      </c>
      <c r="H31" s="328"/>
      <c r="I31" s="328"/>
      <c r="J31" s="329">
        <f t="shared" si="3"/>
        <v>3130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3130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3130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3130</v>
      </c>
      <c r="H41" s="330">
        <f t="shared" si="10"/>
        <v>0</v>
      </c>
      <c r="I41" s="330">
        <f t="shared" si="10"/>
        <v>0</v>
      </c>
      <c r="J41" s="329">
        <f t="shared" si="3"/>
        <v>3130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3130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27086</v>
      </c>
      <c r="E43" s="349">
        <f>E19+E20+E22+E28+E41+E42</f>
        <v>402</v>
      </c>
      <c r="F43" s="349">
        <f aca="true" t="shared" si="11" ref="F43:R43">F19+F20+F22+F28+F41+F42</f>
        <v>0</v>
      </c>
      <c r="G43" s="349">
        <f t="shared" si="11"/>
        <v>27488</v>
      </c>
      <c r="H43" s="349">
        <f t="shared" si="11"/>
        <v>0</v>
      </c>
      <c r="I43" s="349">
        <f t="shared" si="11"/>
        <v>0</v>
      </c>
      <c r="J43" s="349">
        <f t="shared" si="11"/>
        <v>27488</v>
      </c>
      <c r="K43" s="349">
        <f t="shared" si="11"/>
        <v>6424</v>
      </c>
      <c r="L43" s="349">
        <f t="shared" si="11"/>
        <v>168</v>
      </c>
      <c r="M43" s="349">
        <f t="shared" si="11"/>
        <v>0</v>
      </c>
      <c r="N43" s="349">
        <f t="shared" si="11"/>
        <v>6592</v>
      </c>
      <c r="O43" s="349">
        <f t="shared" si="11"/>
        <v>0</v>
      </c>
      <c r="P43" s="349">
        <f t="shared" si="11"/>
        <v>0</v>
      </c>
      <c r="Q43" s="349">
        <f t="shared" si="11"/>
        <v>6592</v>
      </c>
      <c r="R43" s="350">
        <f t="shared" si="11"/>
        <v>20896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6">
        <f>pdeReportingDate</f>
        <v>45134</v>
      </c>
      <c r="D46" s="706"/>
      <c r="E46" s="706"/>
      <c r="F46" s="706"/>
      <c r="G46" s="706"/>
      <c r="H46" s="706"/>
      <c r="I46" s="706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7" t="str">
        <f>authorName</f>
        <v>Валентина Димитрова</v>
      </c>
      <c r="D48" s="707"/>
      <c r="E48" s="707"/>
      <c r="F48" s="707"/>
      <c r="G48" s="707"/>
      <c r="H48" s="707"/>
      <c r="I48" s="707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8"/>
      <c r="D50" s="708"/>
      <c r="E50" s="708"/>
      <c r="F50" s="708"/>
      <c r="G50" s="708"/>
      <c r="H50" s="708"/>
      <c r="I50" s="708"/>
    </row>
    <row r="51" spans="2:9" ht="15.75">
      <c r="B51" s="695"/>
      <c r="C51" s="705" t="s">
        <v>977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977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977</v>
      </c>
      <c r="D53" s="705"/>
      <c r="E53" s="705"/>
      <c r="F53" s="705"/>
      <c r="G53" s="574"/>
      <c r="H53" s="45"/>
      <c r="I53" s="42"/>
    </row>
    <row r="54" spans="2:9" ht="15.75">
      <c r="B54" s="695"/>
      <c r="C54" s="705" t="s">
        <v>977</v>
      </c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2:9" ht="15.75">
      <c r="B57" s="695"/>
      <c r="C57" s="705"/>
      <c r="D57" s="705"/>
      <c r="E57" s="705"/>
      <c r="F57" s="705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E97" sqref="E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15310</v>
      </c>
      <c r="D13" s="362">
        <f>SUM(D14:D16)</f>
        <v>0</v>
      </c>
      <c r="E13" s="369">
        <f>SUM(E14:E16)</f>
        <v>15310</v>
      </c>
      <c r="F13" s="133"/>
    </row>
    <row r="14" spans="1:6" ht="15.75">
      <c r="A14" s="370" t="s">
        <v>596</v>
      </c>
      <c r="B14" s="135" t="s">
        <v>597</v>
      </c>
      <c r="C14" s="368">
        <v>6956</v>
      </c>
      <c r="D14" s="368"/>
      <c r="E14" s="369">
        <f aca="true" t="shared" si="0" ref="E14:E44">C14-D14</f>
        <v>6956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8354</v>
      </c>
      <c r="D16" s="368"/>
      <c r="E16" s="369">
        <f t="shared" si="0"/>
        <v>8354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15310</v>
      </c>
      <c r="D21" s="440">
        <f>D13+D17+D18</f>
        <v>0</v>
      </c>
      <c r="E21" s="441">
        <f>E13+E17+E18</f>
        <v>15310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324</v>
      </c>
      <c r="D23" s="443"/>
      <c r="E23" s="442">
        <f t="shared" si="0"/>
        <v>324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10870</v>
      </c>
      <c r="D26" s="362">
        <f>SUM(D27:D29)</f>
        <v>10870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575</v>
      </c>
      <c r="D27" s="368">
        <v>575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2228</v>
      </c>
      <c r="D28" s="368">
        <v>2228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8067</v>
      </c>
      <c r="D29" s="368">
        <v>8067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972</v>
      </c>
      <c r="D30" s="368">
        <v>972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171</v>
      </c>
      <c r="D31" s="368">
        <v>171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5</v>
      </c>
      <c r="D33" s="368">
        <v>5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16</v>
      </c>
      <c r="D40" s="362">
        <f>SUM(D41:D44)</f>
        <v>16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16</v>
      </c>
      <c r="D44" s="368">
        <v>16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12034</v>
      </c>
      <c r="D45" s="438">
        <f>D26+D30+D31+D33+D32+D34+D35+D40</f>
        <v>12034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27668</v>
      </c>
      <c r="D46" s="444">
        <f>D45+D23+D21+D11</f>
        <v>12034</v>
      </c>
      <c r="E46" s="445">
        <f>E45+E23+E21+E11</f>
        <v>15634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281</v>
      </c>
      <c r="D66" s="197"/>
      <c r="E66" s="136">
        <f t="shared" si="1"/>
        <v>281</v>
      </c>
      <c r="F66" s="196"/>
    </row>
    <row r="67" spans="1:6" ht="15.75">
      <c r="A67" s="370" t="s">
        <v>684</v>
      </c>
      <c r="B67" s="135" t="s">
        <v>685</v>
      </c>
      <c r="C67" s="197">
        <v>230</v>
      </c>
      <c r="D67" s="197"/>
      <c r="E67" s="136">
        <f t="shared" si="1"/>
        <v>230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281</v>
      </c>
      <c r="D68" s="435">
        <f>D54+D58+D63+D64+D65+D66</f>
        <v>0</v>
      </c>
      <c r="E68" s="436">
        <f t="shared" si="1"/>
        <v>281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155</v>
      </c>
      <c r="D70" s="197"/>
      <c r="E70" s="136">
        <f t="shared" si="1"/>
        <v>155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3108</v>
      </c>
      <c r="D73" s="137">
        <f>SUM(D74:D76)</f>
        <v>0</v>
      </c>
      <c r="E73" s="137">
        <f>SUM(E74:E76)</f>
        <v>3108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3108-2612</f>
        <v>496</v>
      </c>
      <c r="D74" s="197"/>
      <c r="E74" s="136">
        <f t="shared" si="1"/>
        <v>496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2612</v>
      </c>
      <c r="D76" s="197"/>
      <c r="E76" s="136">
        <f t="shared" si="1"/>
        <v>2612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2937</v>
      </c>
      <c r="D87" s="134">
        <f>SUM(D88:D92)+D96</f>
        <v>2937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1364</v>
      </c>
      <c r="D89" s="197">
        <v>1364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201</v>
      </c>
      <c r="D90" s="197">
        <v>201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477</v>
      </c>
      <c r="D91" s="197">
        <v>477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496</v>
      </c>
      <c r="D92" s="138">
        <f>SUM(D93:D95)</f>
        <v>496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96</v>
      </c>
      <c r="D93" s="197">
        <v>96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282</v>
      </c>
      <c r="D94" s="197">
        <v>282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118</v>
      </c>
      <c r="D95" s="197">
        <v>118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399</v>
      </c>
      <c r="D96" s="197">
        <v>399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133</v>
      </c>
      <c r="D97" s="197">
        <v>133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6178</v>
      </c>
      <c r="D98" s="433">
        <f>D87+D82+D77+D73+D97</f>
        <v>3070</v>
      </c>
      <c r="E98" s="433">
        <f>E87+E82+E77+E73+E97</f>
        <v>3108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6614</v>
      </c>
      <c r="D99" s="427">
        <f>D98+D70+D68</f>
        <v>3070</v>
      </c>
      <c r="E99" s="427">
        <f>E98+E70+E68</f>
        <v>3544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6">
        <f>pdeReportingDate</f>
        <v>45134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Валентина Димитрова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977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977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977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977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16" sqref="E1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6">
        <f>pdeReportingDate</f>
        <v>45134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Валентина Димитрова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977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977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977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977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2021-12-10T13:26:48Z</cp:lastPrinted>
  <dcterms:created xsi:type="dcterms:W3CDTF">2006-09-16T00:00:00Z</dcterms:created>
  <dcterms:modified xsi:type="dcterms:W3CDTF">2023-07-26T06:25:31Z</dcterms:modified>
  <cp:category/>
  <cp:version/>
  <cp:contentType/>
  <cp:contentStatus/>
</cp:coreProperties>
</file>