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32760" windowWidth="18630" windowHeight="1276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<sst xmlns="http://schemas.openxmlformats.org/spreadsheetml/2006/main" count="4319" uniqueCount="1000">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</sst>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45135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50727</v>
      </c>
      <c r="D6" s="674">
        <f aca="true" t="shared" si="0" ref="D6:D15">C6-E6</f>
        <v>0</v>
      </c>
      <c r="E6" s="673">
        <f>'1-Баланс'!G95</f>
        <v>50727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25784</v>
      </c>
      <c r="D7" s="674">
        <f t="shared" si="0"/>
        <v>19621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92</v>
      </c>
      <c r="D8" s="674">
        <f t="shared" si="0"/>
        <v>0</v>
      </c>
      <c r="E8" s="673">
        <f>ABS('2-Отчет за доходите'!C44)-ABS('2-Отчет за доходите'!G44)</f>
        <v>92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67</v>
      </c>
      <c r="D9" s="674">
        <f t="shared" si="0"/>
        <v>0</v>
      </c>
      <c r="E9" s="673">
        <f>'3-Отчет за паричния поток'!C45</f>
        <v>67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20</v>
      </c>
      <c r="D10" s="674">
        <f t="shared" si="0"/>
        <v>0</v>
      </c>
      <c r="E10" s="673">
        <f>'3-Отчет за паричния поток'!C46</f>
        <v>20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25784</v>
      </c>
      <c r="D11" s="674">
        <f t="shared" si="0"/>
        <v>0</v>
      </c>
      <c r="E11" s="673">
        <f>'4-Отчет за собствения капитал'!L34</f>
        <v>25784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0.11870967741935484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0.0035681042506981076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0.0036884095738283287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0.0018136298223825576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1.1346998535871156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0.2886400245455243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0.287566157858403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0.18332438444427399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0.0015340952673161003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0.016502001533089176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0.015277859916809588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0.3158928097638631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0.9673828730995967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0.4917105289096536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529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0.020516599441514117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0.6825806451612904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47.151228733459355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724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724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46240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46964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69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1275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1359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2370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2370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3763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50727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8437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8437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8529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25784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8306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3600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11906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11906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10550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2009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409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369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69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13037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13037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50727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173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210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437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36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473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683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92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683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92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775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697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775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775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775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7759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-272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21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-6246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1240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463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463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192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-1603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-304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-35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-1750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-47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67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8437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8437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8529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8529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25692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25692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25784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25784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700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700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46021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46721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24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24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24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478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478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724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724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45543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46267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708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708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11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11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724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724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46240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46964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724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724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46240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46964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69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1275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1359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1359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69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1275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1359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1359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8306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8306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3600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11906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10550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10550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2009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2009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409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369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69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13037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24943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10550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10550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2009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2009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409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369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69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13037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13037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8306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8306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3600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11906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11906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B52">
      <selection activeCell="D88" sqref="D8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724</v>
      </c>
      <c r="D18" s="196">
        <v>700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724</v>
      </c>
      <c r="D20" s="598">
        <f>SUM(D12:D19)</f>
        <v>700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46240</v>
      </c>
      <c r="D21" s="477">
        <v>46021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8437</v>
      </c>
      <c r="H28" s="596">
        <f>SUM(H29:H31)</f>
        <v>7340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8437</v>
      </c>
      <c r="H29" s="196">
        <v>7340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</v>
      </c>
      <c r="H32" s="196">
        <v>1097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8529</v>
      </c>
      <c r="H34" s="598">
        <f>H28+H32+H33</f>
        <v>8437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25784</v>
      </c>
      <c r="H37" s="600">
        <f>H26+H18+H34</f>
        <v>25692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8306</v>
      </c>
      <c r="H45" s="196">
        <v>9514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3600</v>
      </c>
      <c r="H48" s="196">
        <v>4200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11906</v>
      </c>
      <c r="H50" s="596">
        <f>SUM(H44:H49)</f>
        <v>13714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46964</v>
      </c>
      <c r="D56" s="602">
        <f>D20+D21+D22+D28+D33+D46+D52+D54+D55</f>
        <v>46721</v>
      </c>
      <c r="E56" s="100" t="s">
        <v>850</v>
      </c>
      <c r="F56" s="99" t="s">
        <v>172</v>
      </c>
      <c r="G56" s="599">
        <f>G50+G52+G53+G54+G55</f>
        <v>11906</v>
      </c>
      <c r="H56" s="600">
        <f>H50+H52+H53+H54+H55</f>
        <v>13714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10550</v>
      </c>
      <c r="H59" s="196">
        <v>10783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2009</v>
      </c>
      <c r="H60" s="196">
        <v>1244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409</v>
      </c>
      <c r="H61" s="596">
        <f>SUM(H62:H68)</f>
        <v>6524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369</v>
      </c>
      <c r="H64" s="196">
        <v>299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34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</v>
      </c>
      <c r="H68" s="196">
        <v>62</v>
      </c>
    </row>
    <row r="69" spans="1:8" ht="15.75">
      <c r="A69" s="89" t="s">
        <v>210</v>
      </c>
      <c r="B69" s="91" t="s">
        <v>211</v>
      </c>
      <c r="C69" s="197">
        <v>69</v>
      </c>
      <c r="D69" s="196">
        <v>1831</v>
      </c>
      <c r="E69" s="201" t="s">
        <v>79</v>
      </c>
      <c r="F69" s="93" t="s">
        <v>216</v>
      </c>
      <c r="G69" s="197">
        <v>69</v>
      </c>
      <c r="H69" s="196">
        <v>51</v>
      </c>
    </row>
    <row r="70" spans="1:8" ht="15.75">
      <c r="A70" s="89" t="s">
        <v>214</v>
      </c>
      <c r="B70" s="91" t="s">
        <v>215</v>
      </c>
      <c r="C70" s="197">
        <v>1275</v>
      </c>
      <c r="D70" s="196">
        <v>7000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13037</v>
      </c>
      <c r="H71" s="598">
        <f>H59+H60+H61+H69+H70</f>
        <v>18602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1359</v>
      </c>
      <c r="D76" s="598">
        <f>SUM(D68:D75)</f>
        <v>8844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13037</v>
      </c>
      <c r="H79" s="600">
        <f>H71+H73+H75+H77</f>
        <v>18602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2370</v>
      </c>
      <c r="D83" s="196">
        <v>2370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2370</v>
      </c>
      <c r="D85" s="598">
        <f>D84+D83+D79</f>
        <v>2370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</v>
      </c>
      <c r="D88" s="196">
        <v>67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3763</v>
      </c>
      <c r="D94" s="602">
        <f>D65+D76+D85+D92+D93</f>
        <v>11287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50727</v>
      </c>
      <c r="D95" s="604">
        <f>D94+D56</f>
        <v>58008</v>
      </c>
      <c r="E95" s="229" t="s">
        <v>941</v>
      </c>
      <c r="F95" s="489" t="s">
        <v>268</v>
      </c>
      <c r="G95" s="603">
        <f>G37+G40+G56+G79</f>
        <v>50727</v>
      </c>
      <c r="H95" s="604">
        <f>H37+H40+H56+H79</f>
        <v>58008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45135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"Сателит Х" АД- Ст.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31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173</v>
      </c>
      <c r="D13" s="317">
        <v>171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78</v>
      </c>
      <c r="H14" s="317">
        <v>34</v>
      </c>
    </row>
    <row r="15" spans="1:8" ht="15.75">
      <c r="A15" s="194" t="s">
        <v>287</v>
      </c>
      <c r="B15" s="190" t="s">
        <v>288</v>
      </c>
      <c r="C15" s="316">
        <v>17</v>
      </c>
      <c r="D15" s="317">
        <v>16</v>
      </c>
      <c r="E15" s="245" t="s">
        <v>79</v>
      </c>
      <c r="F15" s="240" t="s">
        <v>289</v>
      </c>
      <c r="G15" s="316">
        <v>697</v>
      </c>
      <c r="H15" s="317">
        <v>42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775</v>
      </c>
      <c r="H16" s="629">
        <f>SUM(H12:H15)</f>
        <v>76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</v>
      </c>
      <c r="D19" s="317">
        <v>117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210</v>
      </c>
      <c r="D22" s="629">
        <f>SUM(D12:D18)+D19</f>
        <v>309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437</v>
      </c>
      <c r="D25" s="317">
        <v>399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36</v>
      </c>
      <c r="D28" s="317">
        <v>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473</v>
      </c>
      <c r="D29" s="629">
        <f>SUM(D25:D28)</f>
        <v>440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683</v>
      </c>
      <c r="D31" s="635">
        <f>D29+D22</f>
        <v>749</v>
      </c>
      <c r="E31" s="251" t="s">
        <v>824</v>
      </c>
      <c r="F31" s="266" t="s">
        <v>331</v>
      </c>
      <c r="G31" s="253">
        <f>G16+G18+G27</f>
        <v>775</v>
      </c>
      <c r="H31" s="254">
        <f>H16+H18+H27</f>
        <v>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673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683</v>
      </c>
      <c r="D36" s="637">
        <f>D31-D34+D35</f>
        <v>749</v>
      </c>
      <c r="E36" s="262" t="s">
        <v>346</v>
      </c>
      <c r="F36" s="256" t="s">
        <v>347</v>
      </c>
      <c r="G36" s="267">
        <f>G35-G34+G31</f>
        <v>775</v>
      </c>
      <c r="H36" s="268">
        <f>H35-H34+H31</f>
        <v>76</v>
      </c>
    </row>
    <row r="37" spans="1:8" ht="15.75">
      <c r="A37" s="261" t="s">
        <v>348</v>
      </c>
      <c r="B37" s="231" t="s">
        <v>349</v>
      </c>
      <c r="C37" s="634">
        <f>IF((G36-C36)&gt;0,G36-C36,0)</f>
        <v>92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673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673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673</v>
      </c>
    </row>
    <row r="45" spans="1:8" ht="16.5" thickBot="1">
      <c r="A45" s="270" t="s">
        <v>371</v>
      </c>
      <c r="B45" s="271" t="s">
        <v>372</v>
      </c>
      <c r="C45" s="630">
        <f>C36+C38+C42</f>
        <v>775</v>
      </c>
      <c r="D45" s="631">
        <f>D36+D38+D42</f>
        <v>749</v>
      </c>
      <c r="E45" s="270" t="s">
        <v>373</v>
      </c>
      <c r="F45" s="272" t="s">
        <v>374</v>
      </c>
      <c r="G45" s="630">
        <f>G42+G36</f>
        <v>775</v>
      </c>
      <c r="H45" s="631">
        <f>H42+H36</f>
        <v>749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45135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"Сателит Х" АД- Ст.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7759</v>
      </c>
      <c r="D11" s="196">
        <v>1497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-272</v>
      </c>
      <c r="D12" s="196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21</v>
      </c>
      <c r="D15" s="196">
        <v>-180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-6246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1240</v>
      </c>
      <c r="D21" s="659">
        <f>SUM(D11:D20)</f>
        <v>1092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463</v>
      </c>
      <c r="D24" s="196">
        <v>1605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463</v>
      </c>
      <c r="D33" s="659">
        <f>SUM(D23:D32)</f>
        <v>1605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192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-1603</v>
      </c>
      <c r="D38" s="196">
        <v>-1229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-304</v>
      </c>
      <c r="D40" s="196">
        <v>-385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-35</v>
      </c>
      <c r="D42" s="196">
        <v>-41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-1750</v>
      </c>
      <c r="D43" s="661">
        <f>SUM(D35:D42)</f>
        <v>-1655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-47</v>
      </c>
      <c r="D44" s="307">
        <f>D43+D33+D21</f>
        <v>1042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67</v>
      </c>
      <c r="D45" s="309">
        <v>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1068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</v>
      </c>
      <c r="D47" s="298">
        <v>1068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45135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"Сателит Х" АД- Ст.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8437</v>
      </c>
      <c r="J13" s="584">
        <f>'1-Баланс'!H30+'1-Баланс'!H33</f>
        <v>0</v>
      </c>
      <c r="K13" s="585"/>
      <c r="L13" s="584">
        <f>SUM(C13:K13)</f>
        <v>25692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8437</v>
      </c>
      <c r="J17" s="653">
        <f t="shared" si="2"/>
        <v>0</v>
      </c>
      <c r="K17" s="653">
        <f t="shared" si="2"/>
        <v>0</v>
      </c>
      <c r="L17" s="584">
        <f t="shared" si="1"/>
        <v>25692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</v>
      </c>
      <c r="J18" s="584">
        <f>+'1-Баланс'!G33</f>
        <v>0</v>
      </c>
      <c r="K18" s="585"/>
      <c r="L18" s="584">
        <f t="shared" si="1"/>
        <v>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8529</v>
      </c>
      <c r="J31" s="653">
        <f t="shared" si="6"/>
        <v>0</v>
      </c>
      <c r="K31" s="653">
        <f t="shared" si="6"/>
        <v>0</v>
      </c>
      <c r="L31" s="584">
        <f t="shared" si="1"/>
        <v>25784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8529</v>
      </c>
      <c r="J34" s="587">
        <f t="shared" si="7"/>
        <v>0</v>
      </c>
      <c r="K34" s="587">
        <f t="shared" si="7"/>
        <v>0</v>
      </c>
      <c r="L34" s="651">
        <f t="shared" si="1"/>
        <v>25784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45135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"Сателит Х" АД- Ст.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45135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"Сателит Х" АД- Ст.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115" zoomScaleNormal="85" zoomScaleSheetLayoutView="115" zoomScalePageLayoutView="0" workbookViewId="0" topLeftCell="B25">
      <selection activeCell="R43" sqref="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700</v>
      </c>
      <c r="E17" s="328">
        <v>24</v>
      </c>
      <c r="F17" s="328">
        <v>0</v>
      </c>
      <c r="G17" s="329">
        <f t="shared" si="2"/>
        <v>724</v>
      </c>
      <c r="H17" s="328"/>
      <c r="I17" s="328"/>
      <c r="J17" s="329">
        <f t="shared" si="3"/>
        <v>724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700</v>
      </c>
      <c r="E19" s="330">
        <f>SUM(E11:E18)</f>
        <v>24</v>
      </c>
      <c r="F19" s="330">
        <f>SUM(F11:F18)</f>
        <v>0</v>
      </c>
      <c r="G19" s="329">
        <f t="shared" si="2"/>
        <v>724</v>
      </c>
      <c r="H19" s="330">
        <f>SUM(H11:H18)</f>
        <v>0</v>
      </c>
      <c r="I19" s="330">
        <f>SUM(I11:I18)</f>
        <v>0</v>
      </c>
      <c r="J19" s="329">
        <f t="shared" si="3"/>
        <v>724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46021</v>
      </c>
      <c r="E20" s="328"/>
      <c r="F20" s="328">
        <v>478</v>
      </c>
      <c r="G20" s="329">
        <f t="shared" si="2"/>
        <v>45543</v>
      </c>
      <c r="H20" s="328">
        <v>708</v>
      </c>
      <c r="I20" s="328">
        <v>11</v>
      </c>
      <c r="J20" s="329">
        <f t="shared" si="3"/>
        <v>46240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46240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46721</v>
      </c>
      <c r="E43" s="349">
        <f>E19+E20+E22+E28+E41+E42</f>
        <v>24</v>
      </c>
      <c r="F43" s="349">
        <f aca="true" t="shared" si="11" ref="F43:R43">F19+F20+F22+F28+F41+F42</f>
        <v>478</v>
      </c>
      <c r="G43" s="349">
        <f t="shared" si="11"/>
        <v>46267</v>
      </c>
      <c r="H43" s="349">
        <f t="shared" si="11"/>
        <v>708</v>
      </c>
      <c r="I43" s="349">
        <f t="shared" si="11"/>
        <v>11</v>
      </c>
      <c r="J43" s="349">
        <f t="shared" si="11"/>
        <v>46964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46964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45135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"Сателит Х" АД- Ст. Арсов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45" zoomScaleNormal="85" zoomScaleSheetLayoutView="145" zoomScalePageLayoutView="0" workbookViewId="0" topLeftCell="A1">
      <selection activeCell="D46" sqref="D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69</v>
      </c>
      <c r="D30" s="368">
        <v>69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1275</v>
      </c>
      <c r="D31" s="368">
        <v>1275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12</v>
      </c>
      <c r="D37" s="368">
        <v>12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1359</v>
      </c>
      <c r="D45" s="438">
        <f>D26+D30+D31+D33+D32+D34+D35+D40</f>
        <v>1359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1359</v>
      </c>
      <c r="D46" s="444">
        <f>D45+D23+D21+D11</f>
        <v>1359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8306</v>
      </c>
      <c r="D58" s="138">
        <f>D59+D61</f>
        <v>0</v>
      </c>
      <c r="E58" s="136">
        <f t="shared" si="1"/>
        <v>8306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8306</v>
      </c>
      <c r="D59" s="197"/>
      <c r="E59" s="136">
        <f t="shared" si="1"/>
        <v>8306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3600</v>
      </c>
      <c r="D65" s="197"/>
      <c r="E65" s="136">
        <f t="shared" si="1"/>
        <v>3600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11906</v>
      </c>
      <c r="D68" s="435">
        <f>D54+D58+D63+D64+D65+D66</f>
        <v>0</v>
      </c>
      <c r="E68" s="436">
        <f t="shared" si="1"/>
        <v>11906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10550</v>
      </c>
      <c r="D77" s="138">
        <f>D78+D80</f>
        <v>10550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10550</v>
      </c>
      <c r="D78" s="197">
        <v>10550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2009</v>
      </c>
      <c r="D82" s="138">
        <f>SUM(D83:D86)</f>
        <v>2009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2009</v>
      </c>
      <c r="D84" s="197">
        <v>2009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409</v>
      </c>
      <c r="D87" s="134">
        <f>SUM(D88:D92)+D96</f>
        <v>409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369</v>
      </c>
      <c r="D89" s="197">
        <v>369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34</v>
      </c>
      <c r="D90" s="197">
        <v>34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69</v>
      </c>
      <c r="D97" s="197">
        <v>69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13037</v>
      </c>
      <c r="D98" s="433">
        <f>D87+D82+D77+D73+D97</f>
        <v>13037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24943</v>
      </c>
      <c r="D99" s="427">
        <f>D98+D70+D68</f>
        <v>13037</v>
      </c>
      <c r="E99" s="427">
        <f>E98+E70+E68</f>
        <v>11906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45135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"Сателит Х" АД- Ст.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45135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"Сателит Х" АД- Ст.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2021-12-10T13:26:48Z</cp:lastPrinted>
  <dcterms:created xsi:type="dcterms:W3CDTF">2006-09-16T00:00:00Z</dcterms:created>
  <dcterms:modified xsi:type="dcterms:W3CDTF">2023-07-31T07:09:28Z</dcterms:modified>
  <cp:category/>
  <cp:version/>
  <cp:contentType/>
  <cp:contentStatus/>
</cp:coreProperties>
</file>