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<sst xmlns="http://schemas.openxmlformats.org/spreadsheetml/2006/main" count="1997" uniqueCount="694">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</sst>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44926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44951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E97" sqref="E9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1852</v>
      </c>
      <c r="D18" s="137">
        <v>1834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1852</v>
      </c>
      <c r="D20" s="377">
        <f>SUM(D12:D19)</f>
        <v>1834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2050</v>
      </c>
      <c r="D21" s="268">
        <v>2007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-25811</v>
      </c>
      <c r="H28" s="375">
        <f>SUM(H29:H31)</f>
        <v>-25695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-25811</v>
      </c>
      <c r="H30" s="137">
        <v>-25695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-68</v>
      </c>
      <c r="H33" s="137">
        <v>-116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-25879</v>
      </c>
      <c r="H34" s="377">
        <f>H28+H32+H33</f>
        <v>-25811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1856</v>
      </c>
      <c r="H37" s="379">
        <f>H26+H18+H34</f>
        <v>1924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24692</v>
      </c>
      <c r="H45" s="137">
        <v>27038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29352</v>
      </c>
      <c r="D50" s="137">
        <v>31823</v>
      </c>
      <c r="E50" s="142" t="s">
        <v>52</v>
      </c>
      <c r="F50" s="82" t="s">
        <v>154</v>
      </c>
      <c r="G50" s="374">
        <f>SUM(G44:G49)</f>
        <v>25942</v>
      </c>
      <c r="H50" s="375">
        <f>SUM(H44:H49)</f>
        <v>28288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29352</v>
      </c>
      <c r="D52" s="377">
        <f>SUM(D48:D51)</f>
        <v>31823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33254</v>
      </c>
      <c r="D56" s="381">
        <f>D20+D21+D22+D28+D33+D46+D52+D54+D55</f>
        <v>35664</v>
      </c>
      <c r="E56" s="87" t="s">
        <v>557</v>
      </c>
      <c r="F56" s="86" t="s">
        <v>172</v>
      </c>
      <c r="G56" s="378">
        <f>G50+G52+G53+G54+G55</f>
        <v>25942</v>
      </c>
      <c r="H56" s="379">
        <f>H50+H52+H53+H54+H55</f>
        <v>28288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2417</v>
      </c>
      <c r="H60" s="137">
        <v>2380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5313</v>
      </c>
      <c r="H61" s="375">
        <f>SUM(H62:H68)</f>
        <v>5179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3396</v>
      </c>
      <c r="H64" s="137">
        <v>3356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1378</v>
      </c>
      <c r="H68" s="137">
        <v>1286</v>
      </c>
    </row>
    <row r="69" spans="1:8" ht="15.75">
      <c r="A69" s="76" t="s">
        <v>210</v>
      </c>
      <c r="B69" s="78" t="s">
        <v>211</v>
      </c>
      <c r="C69" s="138">
        <v>2284</v>
      </c>
      <c r="D69" s="137">
        <v>2112</v>
      </c>
      <c r="E69" s="142" t="s">
        <v>79</v>
      </c>
      <c r="F69" s="80" t="s">
        <v>216</v>
      </c>
      <c r="G69" s="138">
        <v>26</v>
      </c>
      <c r="H69" s="137">
        <v>26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7756</v>
      </c>
      <c r="H71" s="377">
        <f>H59+H60+H61+H69+H70</f>
        <v>7585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2284</v>
      </c>
      <c r="D76" s="377">
        <f>SUM(D68:D75)</f>
        <v>2112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7756</v>
      </c>
      <c r="H79" s="379">
        <f>H71+H73+H75+H77</f>
        <v>7585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2300</v>
      </c>
      <c r="D94" s="381">
        <f>D65+D76+D85+D92+D93</f>
        <v>2133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35554</v>
      </c>
      <c r="D95" s="383">
        <f>D94+D56</f>
        <v>37797</v>
      </c>
      <c r="E95" s="169" t="s">
        <v>633</v>
      </c>
      <c r="F95" s="280" t="s">
        <v>268</v>
      </c>
      <c r="G95" s="382">
        <f>G37+G40+G56+G79</f>
        <v>35554</v>
      </c>
      <c r="H95" s="383">
        <f>H37+H40+H56+H79</f>
        <v>37797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44951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39" sqref="E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1350</v>
      </c>
      <c r="D12" s="257">
        <v>542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76</v>
      </c>
      <c r="D13" s="257">
        <v>67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64</v>
      </c>
      <c r="D15" s="257">
        <v>65</v>
      </c>
      <c r="E15" s="185" t="s">
        <v>79</v>
      </c>
      <c r="F15" s="180" t="s">
        <v>289</v>
      </c>
      <c r="G15" s="256">
        <v>1408</v>
      </c>
      <c r="H15" s="257">
        <v>552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8</v>
      </c>
      <c r="E16" s="176" t="s">
        <v>52</v>
      </c>
      <c r="F16" s="204" t="s">
        <v>292</v>
      </c>
      <c r="G16" s="407">
        <f>SUM(G12:G15)</f>
        <v>1408</v>
      </c>
      <c r="H16" s="408">
        <f>SUM(H12:H15)</f>
        <v>552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>
        <v>1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1494</v>
      </c>
      <c r="D22" s="408">
        <f>SUM(D12:D18)+D19</f>
        <v>682</v>
      </c>
      <c r="E22" s="135" t="s">
        <v>309</v>
      </c>
      <c r="F22" s="177" t="s">
        <v>310</v>
      </c>
      <c r="G22" s="256">
        <v>773</v>
      </c>
      <c r="H22" s="257">
        <v>605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755</v>
      </c>
      <c r="D25" s="257">
        <v>590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773</v>
      </c>
      <c r="H27" s="408">
        <f>SUM(H22:H26)</f>
        <v>605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756</v>
      </c>
      <c r="D29" s="408">
        <f>SUM(D25:D28)</f>
        <v>591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2250</v>
      </c>
      <c r="D31" s="414">
        <f>D29+D22</f>
        <v>1273</v>
      </c>
      <c r="E31" s="191" t="s">
        <v>548</v>
      </c>
      <c r="F31" s="206" t="s">
        <v>331</v>
      </c>
      <c r="G31" s="193">
        <f>G16+G18+G27</f>
        <v>2182</v>
      </c>
      <c r="H31" s="194">
        <f>H16+H18+H27</f>
        <v>1157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68</v>
      </c>
      <c r="H33" s="408">
        <f>IF((D31-H31)&gt;0,D31-H31,0)</f>
        <v>116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2250</v>
      </c>
      <c r="D36" s="416">
        <f>D31-D34+D35</f>
        <v>1273</v>
      </c>
      <c r="E36" s="202" t="s">
        <v>346</v>
      </c>
      <c r="F36" s="196" t="s">
        <v>347</v>
      </c>
      <c r="G36" s="207">
        <f>G35-G34+G31</f>
        <v>2182</v>
      </c>
      <c r="H36" s="208">
        <f>H35-H34+H31</f>
        <v>1157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68</v>
      </c>
      <c r="H37" s="194">
        <f>IF((D36-H36)&gt;0,D36-H36,0)</f>
        <v>116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68</v>
      </c>
      <c r="H42" s="184">
        <f>IF(H37&gt;0,IF(D38+H37&lt;0,0,D38+H37),IF(D37-D38&lt;0,D38-D37,0))</f>
        <v>116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68</v>
      </c>
      <c r="H44" s="208">
        <f>IF(D42=0,IF(H42-H43&gt;0,H42-H43+D43,0),IF(D42-D43&lt;0,D43-D42+H43,0))</f>
        <v>116</v>
      </c>
    </row>
    <row r="45" spans="1:8" ht="16.5" thickBot="1">
      <c r="A45" s="210" t="s">
        <v>371</v>
      </c>
      <c r="B45" s="211" t="s">
        <v>372</v>
      </c>
      <c r="C45" s="409">
        <f>C36+C38+C42</f>
        <v>2250</v>
      </c>
      <c r="D45" s="410">
        <f>D36+D38+D42</f>
        <v>1273</v>
      </c>
      <c r="E45" s="210" t="s">
        <v>373</v>
      </c>
      <c r="F45" s="212" t="s">
        <v>374</v>
      </c>
      <c r="G45" s="409">
        <f>G42+G36</f>
        <v>2250</v>
      </c>
      <c r="H45" s="410">
        <f>H42+H36</f>
        <v>1273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44951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0">
      <selection activeCell="G51" sqref="G5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1225</v>
      </c>
      <c r="D11" s="137">
        <v>1051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-1005</v>
      </c>
      <c r="D12" s="137">
        <v>-630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-67</v>
      </c>
      <c r="D14" s="137">
        <v>-73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-677</v>
      </c>
      <c r="D15" s="137">
        <v>-952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651</v>
      </c>
      <c r="D17" s="137">
        <v>610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-30</v>
      </c>
      <c r="D20" s="137">
        <v>-26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97</v>
      </c>
      <c r="D21" s="438">
        <f>SUM(D11:D20)</f>
        <v>-20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2964</v>
      </c>
      <c r="D29" s="137">
        <v>2961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2964</v>
      </c>
      <c r="D33" s="438">
        <f>SUM(D23:D32)</f>
        <v>2961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-2347</v>
      </c>
      <c r="D38" s="137">
        <v>-2347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-717</v>
      </c>
      <c r="D40" s="137">
        <v>-593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-3065</v>
      </c>
      <c r="D43" s="440">
        <f>SUM(D35:D42)</f>
        <v>-2941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</v>
      </c>
      <c r="D47" s="238">
        <v>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44951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1.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-25811</v>
      </c>
      <c r="K13" s="364"/>
      <c r="L13" s="363">
        <f>SUM(C13:K13)</f>
        <v>1924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-25811</v>
      </c>
      <c r="K17" s="432">
        <f t="shared" si="2"/>
        <v>0</v>
      </c>
      <c r="L17" s="363">
        <f t="shared" si="1"/>
        <v>1924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-68</v>
      </c>
      <c r="K18" s="364"/>
      <c r="L18" s="363">
        <f t="shared" si="1"/>
        <v>-68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-25879</v>
      </c>
      <c r="K31" s="432">
        <f t="shared" si="6"/>
        <v>0</v>
      </c>
      <c r="L31" s="363">
        <f t="shared" si="1"/>
        <v>1856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-25879</v>
      </c>
      <c r="K34" s="366">
        <f t="shared" si="7"/>
        <v>0</v>
      </c>
      <c r="L34" s="430">
        <f t="shared" si="1"/>
        <v>1856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44951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D23" sqref="D2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44951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35554</v>
      </c>
      <c r="D6" s="454">
        <f aca="true" t="shared" si="0" ref="D6:D15">C6-E6</f>
        <v>0</v>
      </c>
      <c r="E6" s="453">
        <f>'1-Баланс'!G95</f>
        <v>35554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1856</v>
      </c>
      <c r="D7" s="454">
        <f t="shared" si="0"/>
        <v>-21539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-68</v>
      </c>
      <c r="D8" s="454">
        <f t="shared" si="0"/>
        <v>0</v>
      </c>
      <c r="E8" s="453">
        <f>ABS('2-Отчет за доходите'!C44)-ABS('2-Отчет за доходите'!G44)</f>
        <v>-68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16</v>
      </c>
      <c r="D10" s="454">
        <f t="shared" si="0"/>
        <v>0</v>
      </c>
      <c r="E10" s="453">
        <f>'3-Отчет за паричния поток'!C46</f>
        <v>16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1856</v>
      </c>
      <c r="D11" s="454">
        <f t="shared" si="0"/>
        <v>0</v>
      </c>
      <c r="E11" s="453">
        <f>'4-Отчет за собствения капитал'!L34</f>
        <v>1856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-0.048295454545454544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-0.036637931034482756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-0.0020179239123983618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-0.0019125836755358046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0.9697777777777777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0.29654461062403303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0.29654461062403303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0.0020629190304280558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0.0020629190304280558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0.3608405945668888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0.03960173257580019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0.9332326066623499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18.15625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0.9477977161500816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755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0.4067887931034483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0.346012832263978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44.63311258278146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1852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1852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2050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29352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29352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33254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2284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2284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2300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35554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-25811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-25811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-68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-25879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1856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24692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25942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25942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2417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5313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3396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1378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7756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7756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35554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1350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76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1494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755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756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2250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2250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2250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1408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1408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773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773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2182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68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2182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68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68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68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1225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-1005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-67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-677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651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-30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97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2964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2964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-2347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-717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-3065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-25811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-25811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-68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-25879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-25879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1924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1924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-68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1856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1856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2023-01-23T09:42:32Z</dcterms:modified>
  <cp:category/>
  <cp:version/>
  <cp:contentType/>
  <cp:contentStatus/>
</cp:coreProperties>
</file>