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<sst xmlns="http://schemas.openxmlformats.org/spreadsheetml/2006/main" count="4169" uniqueCount="974">
  <si>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</si>
  <si>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</si>
  <si>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</si>
  <si>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</si>
  <si>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</si>
  <si>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</si>
  <si>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</si>
  <si>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</si>
  <si>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</si>
  <si>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</si>
  <si>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</si>
  <si>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</si>
  <si>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</si>
  <si>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</si>
  <si>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</si>
  <si>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</si>
  <si>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</si>
  <si>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</si>
  <si>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</si>
  <si>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</si>
  <si>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</si>
  <si>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</si>
  <si>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</si>
  <si>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</si>
  <si>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</si>
  <si>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</si>
  <si>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</si>
  <si>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</si>
  <si>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</si>
  <si>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</si>
  <si>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</si>
  <si>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</si>
  <si>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</si>
  <si>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</si>
  <si>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</si>
  <si>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</si>
  <si>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</si>
  <si>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</si>
  <si>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</si>
  <si>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</si>
  <si>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</si>
  <si>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</si>
  <si>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</si>
  <si>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</si>
  <si>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</si>
  <si>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</si>
  <si>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</si>
  <si>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</si>
  <si>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</si>
  <si>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</si>
  <si>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</si>
  <si>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</si>
  <si>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</si>
  <si>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</si>
  <si>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</si>
  <si>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</si>
  <si>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</si>
  <si>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</si>
  <si>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</si>
  <si>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</si>
  <si>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</si>
  <si>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</si>
  <si>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</si>
  <si>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</si>
  <si>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</si>
  <si>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</si>
  <si>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</si>
  <si>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</si>
  <si>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</si>
  <si>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</si>
  <si>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</si>
  <si>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</si>
  <si>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</si>
  <si>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</si>
  <si>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</si>
  <si>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</si>
  <si>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</si>
  <si>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</si>
  <si>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</si>
  <si>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</si>
  <si>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</si>
  <si>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</si>
  <si>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</si>
  <si>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</si>
  <si>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</si>
  <si>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</si>
  <si>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</si>
  <si>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</si>
  <si>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</si>
  <si>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</si>
  <si>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</si>
  <si>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</si>
  <si>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</si>
  <si>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</si>
  <si>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</si>
  <si>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</si>
  <si>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</si>
  <si>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</si>
  <si>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</si>
  <si>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</si>
  <si>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</si>
  <si>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</si>
  <si>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</si>
  <si>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</si>
  <si>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</si>
  <si>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</si>
  <si>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</si>
  <si>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</si>
  <si>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</si>
  <si>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</si>
  <si>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</si>
  <si>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</si>
  <si>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</si>
  <si>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</si>
  <si>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</si>
  <si>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</si>
  <si>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</si>
  <si>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</si>
  <si>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</si>
  <si>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</si>
  <si>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</si>
  <si>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</si>
  <si>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</si>
  <si>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</si>
  <si>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</si>
  <si>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</si>
  <si>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</si>
  <si>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</si>
  <si>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</si>
  <si>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</si>
  <si>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</si>
  <si>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</si>
  <si>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</si>
  <si>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</si>
  <si>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</si>
  <si>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</si>
  <si>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</si>
  <si>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</si>
  <si>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</si>
  <si>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</si>
  <si>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</si>
  <si>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</si>
  <si>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</si>
  <si>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</si>
  <si>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</si>
  <si>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</si>
  <si>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</si>
  <si>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</si>
  <si>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</si>
  <si>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</si>
  <si>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</si>
  <si>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</si>
  <si>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</si>
  <si>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</si>
  <si>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</si>
  <si>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</si>
  <si>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</si>
  <si>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</si>
  <si>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</si>
  <si>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</si>
  <si>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</si>
  <si>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</si>
  <si>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</si>
  <si>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</si>
  <si>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</si>
  <si>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</si>
  <si>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</si>
  <si>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</si>
  <si>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</si>
  <si>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</si>
  <si>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</si>
  <si>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</si>
  <si>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</si>
  <si>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</si>
  <si>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</si>
  <si>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</si>
  <si>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</si>
  <si>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</si>
  <si>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</si>
  <si>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</si>
  <si>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</si>
  <si>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</si>
  <si>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</si>
  <si>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</si>
  <si>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</si>
  <si>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</si>
  <si>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</si>
  <si>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</si>
  <si>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</si>
  <si>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</si>
  <si>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</si>
  <si>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</si>
  <si>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</si>
  <si>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</si>
  <si>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</si>
  <si>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</si>
  <si>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</si>
  <si>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</si>
  <si>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</si>
  <si>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</si>
  <si>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</si>
  <si>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</si>
  <si>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</si>
  <si>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</si>
  <si>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</si>
  <si>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</si>
  <si>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</si>
  <si>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</si>
  <si>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</si>
  <si>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</si>
  <si>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</si>
  <si>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</si>
  <si>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</si>
  <si>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</si>
  <si>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</si>
  <si>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</si>
  <si>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</si>
  <si>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</si>
  <si>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</si>
  <si>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</si>
  <si>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</si>
  <si>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</si>
  <si>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</si>
  <si>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</si>
  <si>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</si>
  <si>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</si>
  <si>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</si>
  <si>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</si>
  <si>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</si>
  <si>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</si>
  <si>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</si>
  <si>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</si>
  <si>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</si>
  <si>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</si>
  <si>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</si>
  <si>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</si>
  <si>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</si>
  <si>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</si>
  <si>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</si>
  <si>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</si>
  <si>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</si>
  <si>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</si>
  <si>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</si>
  <si>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</si>
  <si>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</si>
  <si>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</si>
  <si>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</si>
  <si>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</si>
  <si>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</si>
  <si>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</si>
  <si>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</si>
  <si>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</si>
  <si>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</si>
  <si>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</si>
  <si>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</si>
  <si>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</si>
  <si>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</si>
  <si>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</si>
  <si>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</si>
  <si>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</si>
  <si>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</si>
  <si>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</si>
  <si>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</si>
  <si>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</si>
  <si>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</si>
  <si>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</si>
  <si>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</si>
  <si>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</si>
  <si>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</si>
  <si>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</si>
  <si>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</si>
  <si>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</si>
  <si>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</si>
  <si>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</si>
  <si>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</si>
  <si>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</si>
  <si>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</si>
  <si>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</si>
  <si>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</si>
  <si>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</si>
  <si>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</si>
  <si>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</si>
  <si>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</si>
  <si>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</si>
  <si>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</si>
  <si>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</si>
  <si>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</si>
  <si>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</si>
  <si>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</si>
  <si>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</si>
  <si>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</si>
  <si>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</si>
  <si>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</si>
  <si>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</si>
  <si>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</si>
  <si>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</si>
  <si>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</si>
  <si>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</si>
  <si>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</si>
  <si>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</si>
  <si>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</si>
  <si>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</si>
  <si>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</si>
  <si>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</si>
  <si>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</si>
  <si>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</si>
  <si>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</si>
  <si>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</si>
  <si>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</si>
  <si>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</si>
  <si>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</si>
  <si>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</si>
  <si>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</si>
  <si>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</si>
  <si>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</si>
  <si>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</si>
  <si>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</si>
  <si>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</si>
  <si>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</si>
  <si>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</si>
  <si>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</si>
  <si>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</si>
  <si>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</si>
  <si>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</si>
  <si>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</si>
  <si>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</si>
  <si>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</si>
  <si>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</si>
  <si>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</si>
  <si>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</si>
  <si>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</si>
  <si>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</si>
  <si>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</si>
  <si>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</si>
  <si>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</si>
  <si>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</si>
  <si>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</si>
  <si>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</si>
  <si>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</si>
  <si>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</si>
  <si>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</si>
  <si>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</si>
  <si>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</si>
  <si>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</si>
  <si>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</si>
  <si>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</si>
  <si>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</si>
  <si>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</si>
  <si>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</si>
  <si>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</si>
  <si>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</si>
  <si>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</si>
  <si>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</si>
  <si>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</si>
  <si>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</si>
  <si>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</si>
  <si>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</si>
  <si>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</si>
  <si>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</si>
  <si>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</si>
  <si>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</si>
  <si>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</si>
  <si>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</si>
  <si>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</si>
  <si>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</si>
  <si>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</si>
  <si>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</si>
  <si>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</si>
  <si>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</si>
  <si>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</si>
  <si>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</si>
  <si>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</si>
  <si>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</si>
  <si>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</si>
  <si>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</si>
  <si>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</si>
  <si>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</si>
  <si>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</si>
  <si>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</si>
  <si>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</si>
  <si>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</si>
  <si>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</si>
  <si>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</si>
  <si>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</si>
  <si>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</si>
  <si>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</si>
  <si>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</si>
  <si>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</si>
  <si>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</si>
  <si>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</si>
  <si>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</si>
  <si>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</si>
  <si>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</si>
  <si>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</si>
  <si>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</si>
  <si>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</si>
  <si>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</si>
  <si>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</si>
  <si>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</si>
  <si>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</si>
  <si>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</si>
  <si>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</si>
  <si>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</si>
  <si>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</si>
  <si>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</si>
  <si>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</si>
  <si>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</si>
  <si>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</si>
  <si>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</si>
  <si>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</si>
  <si>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</si>
  <si>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</si>
  <si>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</si>
  <si>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</si>
  <si>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</si>
  <si>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</si>
  <si>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</si>
  <si>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</si>
  <si>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</si>
  <si>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</si>
  <si>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</si>
  <si>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</si>
  <si>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</si>
  <si>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</si>
  <si>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</si>
  <si>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</si>
  <si>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</si>
  <si>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</si>
  <si>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</si>
  <si>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</si>
  <si>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</si>
  <si>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</si>
  <si>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</si>
  <si>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</si>
  <si>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</si>
  <si>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</si>
  <si>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</si>
  <si>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</si>
  <si>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</si>
  <si>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</si>
  <si>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</si>
  <si>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</si>
  <si>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</si>
  <si>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</si>
  <si>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</si>
  <si>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</si>
  <si>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</si>
  <si>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</si>
  <si>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</si>
  <si>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</si>
  <si>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</si>
  <si>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</si>
  <si>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</si>
  <si>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</si>
  <si>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</si>
  <si>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</si>
  <si>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</si>
  <si>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</si>
  <si>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</si>
  <si>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</si>
  <si>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</si>
  <si>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</si>
  <si>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</si>
  <si>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</si>
  <si>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</si>
  <si>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</si>
  <si>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</si>
  <si>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</si>
  <si>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</si>
  <si>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</si>
  <si>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</si>
  <si>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</si>
  <si>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</si>
  <si>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</si>
  <si>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</si>
  <si>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</si>
  <si>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</si>
  <si>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</si>
  <si>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</si>
  <si>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</si>
  <si>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</si>
  <si>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</si>
  <si>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</si>
  <si>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</si>
  <si>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</si>
  <si>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</si>
  <si>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</si>
  <si>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</si>
  <si>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</si>
  <si>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</si>
  <si>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</si>
  <si>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</si>
  <si>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</si>
  <si>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</si>
  <si>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</si>
  <si>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</si>
  <si>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</si>
  <si>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</si>
  <si>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</si>
  <si>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</si>
  <si>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</si>
  <si>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</si>
  <si>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</si>
  <si>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</si>
  <si>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</si>
  <si>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</si>
  <si>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</si>
  <si>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</si>
  <si>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</si>
  <si>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</si>
  <si>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</si>
  <si>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</si>
  <si>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</si>
  <si>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</si>
  <si>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</si>
  <si>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</si>
  <si>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</si>
  <si>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</si>
  <si>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</si>
  <si>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</si>
  <si>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</si>
  <si>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</si>
  <si>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</si>
  <si>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</si>
  <si>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</si>
  <si>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</si>
  <si>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</si>
  <si>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</si>
  <si>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</si>
  <si>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</si>
  <si>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</si>
  <si>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</si>
  <si>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</si>
  <si>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</si>
  <si>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</si>
  <si>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</si>
  <si>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</si>
  <si>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</si>
  <si>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</si>
  <si>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</si>
  <si>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</si>
  <si>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</si>
  <si>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</si>
  <si>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</si>
  <si>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</si>
  <si>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</si>
  <si>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</si>
  <si>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</si>
  <si>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</si>
  <si>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</si>
  <si>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</si>
  <si>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</si>
  <si>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</si>
  <si>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</si>
  <si>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</si>
  <si>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</si>
  <si>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</si>
  <si>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</si>
  <si>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</si>
  <si>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</si>
  <si>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</si>
  <si>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</si>
  <si>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</si>
  <si>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</si>
  <si>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</si>
  <si>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</si>
  <si>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</si>
  <si>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</si>
  <si>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</si>
  <si>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</si>
  <si>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</si>
  <si>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</si>
  <si>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</si>
  <si>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</si>
  <si>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</si>
  <si>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</si>
  <si>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</si>
  <si>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</si>
  <si>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</si>
  <si>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</si>
  <si>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</si>
  <si>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</si>
  <si>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</si>
  <si>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</si>
  <si>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</si>
  <si>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</si>
  <si>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</si>
  <si>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</si>
  <si>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</si>
  <si>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</si>
  <si>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</si>
  <si>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</si>
  <si>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</si>
  <si>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</si>
  <si>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</si>
  <si>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</si>
  <si>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</si>
  <si>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</si>
  <si>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</si>
  <si>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</si>
  <si>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</si>
  <si>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</si>
  <si>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</si>
  <si>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</si>
  <si>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</si>
  <si>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</si>
  <si>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</si>
  <si>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</si>
  <si>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</si>
  <si>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</si>
  <si>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</si>
  <si>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</si>
  <si>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</si>
  <si>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</si>
  <si>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</si>
  <si>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</si>
  <si>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</si>
  <si>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</si>
  <si>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</si>
  <si>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</si>
  <si>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</si>
  <si>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</si>
  <si>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</si>
  <si>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</si>
  <si>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</si>
  <si>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</si>
  <si>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</si>
  <si>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</si>
  <si>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</si>
  <si>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</si>
  <si>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</si>
  <si>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</si>
  <si>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</si>
  <si>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</si>
  <si>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</si>
  <si>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</si>
  <si>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</si>
  <si>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</si>
  <si>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</si>
  <si>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</si>
  <si>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</si>
  <si>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</si>
  <si>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</si>
  <si>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</si>
  <si>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</si>
  <si>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</si>
  <si>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</si>
  <si>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</si>
  <si>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</si>
  <si>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</si>
  <si>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</si>
  <si>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</si>
  <si>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</si>
  <si>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</si>
  <si>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</si>
  <si>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</si>
  <si>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</si>
  <si>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</si>
  <si>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</si>
  <si>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</si>
  <si>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</si>
  <si>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</si>
  <si>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</si>
  <si>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</si>
  <si>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</si>
  <si>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</si>
  <si>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</si>
  <si>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</si>
  <si>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</si>
  <si>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</si>
  <si>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</si>
  <si>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</si>
  <si>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</si>
  <si>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</si>
  <si>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</si>
  <si>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</si>
  <si>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</si>
  <si>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</si>
  <si>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</si>
  <si>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</si>
  <si>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</si>
  <si>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</si>
  <si>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</si>
  <si>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</si>
  <si>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</si>
  <si>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</si>
  <si>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</si>
  <si>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</si>
  <si>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</si>
  <si>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</si>
  <si>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</si>
  <si>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</si>
  <si>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</si>
  <si>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</si>
  <si>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</si>
  <si>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</si>
  <si>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</si>
  <si>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</si>
  <si>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</si>
  <si>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</si>
  <si>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</si>
  <si>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</si>
  <si>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</si>
  <si>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</si>
  <si>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</si>
  <si>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</si>
  <si>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</si>
  <si>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</si>
  <si>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</si>
  <si>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</si>
  <si>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</si>
  <si>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</si>
  <si>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</si>
  <si>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</si>
  <si>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</si>
  <si>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</si>
  <si>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</si>
  <si>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</si>
  <si>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</si>
  <si>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</si>
  <si>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</si>
  <si>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</si>
  <si>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</si>
  <si>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</si>
  <si>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</si>
  <si>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</si>
  <si>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</si>
  <si>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</si>
  <si>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</si>
  <si>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</si>
  <si>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</si>
  <si>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</si>
  <si>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</si>
  <si>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</si>
  <si>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</si>
  <si>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</si>
  <si>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</si>
  <si>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</si>
  <si>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</si>
  <si>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</si>
  <si>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</si>
  <si>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</si>
  <si>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</si>
  <si>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</si>
  <si>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</si>
  <si>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</si>
  <si>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</si>
  <si>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</si>
  <si>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</si>
  <si>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</si>
  <si>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</si>
  <si>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</si>
  <si>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</si>
  <si>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</si>
  <si>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</si>
  <si>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</si>
  <si>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</si>
  <si>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</si>
  <si>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</si>
  <si>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</si>
  <si>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</si>
  <si>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</si>
  <si>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</si>
  <si>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</si>
  <si>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</si>
  <si>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</si>
  <si>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</si>
  <si>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</si>
  <si>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</si>
  <si>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</si>
  <si>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</si>
  <si>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</si>
  <si>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</si>
  <si>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</si>
  <si>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</si>
  <si>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</si>
  <si>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</si>
  <si>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</si>
  <si>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</si>
  <si>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</si>
  <si>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</si>
  <si>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</si>
  <si>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</si>
  <si>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</si>
  <si>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</si>
  <si>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</si>
  <si>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</si>
  <si>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</si>
  <si>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</si>
  <si>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</si>
  <si>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</si>
  <si>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</si>
  <si>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</si>
  <si>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</si>
  <si>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</si>
  <si>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</si>
  <si>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</si>
  <si>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</si>
  <si>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</si>
  <si>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</si>
  <si>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</si>
  <si>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</si>
  <si>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</si>
  <si>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</si>
  <si>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</si>
  <si>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</si>
  <si>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</si>
  <si>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</si>
  <si>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</si>
  <si>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</si>
  <si>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</si>
  <si>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</si>
  <si>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</si>
  <si>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</si>
  <si>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</si>
  <si>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</si>
  <si>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</si>
  <si>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</si>
  <si>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</si>
  <si>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</si>
  <si>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</si>
  <si>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</si>
  <si>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</si>
  <si>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</si>
  <si>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</si>
  <si>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</si>
  <si>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</si>
  <si>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</si>
  <si>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</si>
  <si>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</si>
  <si>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</si>
  <si>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</si>
  <si>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</si>
  <si>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</si>
  <si>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</si>
  <si>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</si>
  <si>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</si>
  <si>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</si>
  <si>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</si>
  <si>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</si>
  <si>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</si>
  <si>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</si>
  <si>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</si>
  <si>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</si>
  <si>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</si>
  <si>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</si>
  <si>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</si>
  <si>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</si>
  <si>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</si>
  <si>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</si>
  <si>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</si>
  <si>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</si>
  <si>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</si>
  <si>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</si>
  <si>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</si>
  <si>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</si>
  <si>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</si>
  <si>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</si>
  <si>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</si>
  <si>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</si>
  <si>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</si>
  <si>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</si>
  <si>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</si>
  <si>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</si>
  <si>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</si>
  <si>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</si>
  <si>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</si>
  <si>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</si>
  <si>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</si>
  <si>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</si>
  <si>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</si>
  <si>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</si>
  <si>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</si>
  <si>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</si>
  <si>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</si>
  <si>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</si>
  <si>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</si>
  <si>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</si>
  <si>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</si>
  <si>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</si>
  <si>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</si>
  <si>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</si>
  <si>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</si>
  <si>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</si>
  <si>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</si>
  <si>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</si>
  <si>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</si>
  <si>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</si>
  <si>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</si>
  <si>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</si>
  <si>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</si>
  <si>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</si>
  <si>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</si>
  <si>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</si>
  <si>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</si>
  <si>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</si>
  <si>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</si>
  <si>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</si>
  <si>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</si>
  <si>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</si>
  <si>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</si>
  <si>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</si>
  <si>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</si>
  <si>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</si>
  <si>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</si>
  <si>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</si>
  <si>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</si>
  <si>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</si>
  <si>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</si>
  <si>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</si>
  <si>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</si>
  <si>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</si>
  <si>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</si>
  <si>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</si>
  <si>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</si>
  <si>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</si>
  <si>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</si>
  <si>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</si>
  <si>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</si>
  <si>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</si>
  <si>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</si>
  <si>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</si>
  <si>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</si>
  <si>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</si>
  <si>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</si>
  <si>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</si>
  <si>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</si>
  <si>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</si>
  <si>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</si>
  <si>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</si>
  <si>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</si>
  <si>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</si>
  <si>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</si>
  <si>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</si>
  <si>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</si>
  <si>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</si>
  <si>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</si>
  <si>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</si>
  <si>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</si>
  <si>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</si>
  <si>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</si>
  <si>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</si>
  <si>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</si>
  <si>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</si>
  <si>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</si>
  <si>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</si>
  <si>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</si>
  <si>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</si>
  <si>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</si>
  <si>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</si>
  <si>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</si>
  <si>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</si>
  <si>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</si>
  <si>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</si>
  <si>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</si>
  <si>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</si>
  <si>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</si>
  <si>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</si>
  <si>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</si>
  <si>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</si>
  <si>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</si>
  <si>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</si>
  <si>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</si>
  <si>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</si>
  <si>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</si>
  <si>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</si>
  <si>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 ул."Ангел Кънчев" № 25</t>
  </si>
  <si>
    <t>гр.София ул."История славянобългарска" № 8</t>
  </si>
  <si>
    <t>02 8325174</t>
  </si>
  <si>
    <t>office@favhold.com</t>
  </si>
  <si>
    <t>www.favhold.com</t>
  </si>
  <si>
    <t>Валентина Тодорова</t>
  </si>
  <si>
    <t>Главен счетоводител</t>
  </si>
  <si>
    <t>Даниел Ризов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</si>
</sst>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45159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45159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-0.12481085566456777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-0.08688413183826028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-0.0432795653424959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-0.0258981292982083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0.870882194505449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0.6648486565613637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0.3867403314917127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0.12312886622278887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0.0758133824432167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0.3624093401733593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0.20749901248822583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0.3623935697727322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2.007509344206592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0.5983916218488246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322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0.010941216445803603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0.12018841889898653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23.389152810768014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11203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6948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9996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1406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6409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264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6202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1817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44245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114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35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364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400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6330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6330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5261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4831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430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5261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13823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13823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401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70574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3333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1856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2576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4003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11771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274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1512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137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488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551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279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7924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11165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1993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2004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104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3002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70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35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3211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28159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98733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2313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2313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2313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2577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11023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25686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1836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23850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39286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-9612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9075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-18687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-2557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-12169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29430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10222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1387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14123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576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16086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232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409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16727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1369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600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32957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1821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23181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5518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1546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471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418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3671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29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38626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2009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1719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42354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98733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3388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1308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2204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4486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850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11846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-659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346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23769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322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7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34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364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24133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24133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22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22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24155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4554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12592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1191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2150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20487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108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108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18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400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422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21017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3116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21017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3116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3138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581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2557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24155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32303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-22366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-5105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-948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-42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-126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-8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177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3885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-2187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-562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18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-2730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948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-1529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-24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-502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-1107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48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3163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3211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3141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2313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2313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2313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2313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2577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2577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2577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2577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11029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11029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-6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11023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11023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1833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1833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1836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1836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23318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23318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534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534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23850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23850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8381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8381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-537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-537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1231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9075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9075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-17425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-17425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-2557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-1262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-21244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-21244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32026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32026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-2557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-39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29430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29430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10803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10803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-581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-2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2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10222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10222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11202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15496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19313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3202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12806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1275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5895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3687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72876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233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178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153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1022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1353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5288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4831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457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5288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6330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86080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1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27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33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4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2150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5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328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20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2568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2569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122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810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3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21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7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963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1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1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27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27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27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992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11203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15523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19224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3206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14146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1277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6202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3700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74481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232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177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154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1022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1353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5261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4831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430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5261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6330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87657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11203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15523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19224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3206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14146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1277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6202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3700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74481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232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177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154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1022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1353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5261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4831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430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5261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6330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87657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8426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8944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1740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6818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993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1797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28718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117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135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153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657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945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29780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149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406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60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1467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20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93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2195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1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8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2204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122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548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7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677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677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8575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9228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1800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7737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1013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1883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30236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118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142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153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658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953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31307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8575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9228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1800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7737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1013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1883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30236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118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142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153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658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953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31307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11203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6948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9996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1406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6409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264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6202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1817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44245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114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35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364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400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5261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4831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430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5261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6330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56350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13823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13823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13823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401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274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274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1512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137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488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494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57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279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274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7924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62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7862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11165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25389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274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274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1294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137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410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427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57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279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274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7862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7862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10740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10740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13823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13823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13823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401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218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78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67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62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62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425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14649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1387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1387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14123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576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23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16086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232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1821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276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5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1540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1369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1369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600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600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31136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23181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5518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1546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418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20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97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301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471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3671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38597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54915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1821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276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5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1540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1369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1369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600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600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31060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23181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5518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1482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418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20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97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301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459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3621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38471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38471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1387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1387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14123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576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23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16086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232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76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64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12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50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126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16444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75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76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47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47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28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29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3391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1870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5261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11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1993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2004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3391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1870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5261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11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1993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2004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">
      <selection activeCell="D84" sqref="D8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11203</v>
      </c>
      <c r="D12" s="187">
        <v>11202</v>
      </c>
      <c r="E12" s="84" t="s">
        <v>25</v>
      </c>
      <c r="F12" s="87" t="s">
        <v>26</v>
      </c>
      <c r="G12" s="188">
        <v>2313</v>
      </c>
      <c r="H12" s="187">
        <v>2313</v>
      </c>
    </row>
    <row r="13" spans="1:8" ht="15.75">
      <c r="A13" s="84" t="s">
        <v>27</v>
      </c>
      <c r="B13" s="86" t="s">
        <v>28</v>
      </c>
      <c r="C13" s="188">
        <v>6948</v>
      </c>
      <c r="D13" s="187">
        <v>7070</v>
      </c>
      <c r="E13" s="84" t="s">
        <v>821</v>
      </c>
      <c r="F13" s="87" t="s">
        <v>29</v>
      </c>
      <c r="G13" s="188">
        <v>2313</v>
      </c>
      <c r="H13" s="187">
        <v>2313</v>
      </c>
    </row>
    <row r="14" spans="1:8" ht="15.75">
      <c r="A14" s="84" t="s">
        <v>30</v>
      </c>
      <c r="B14" s="86" t="s">
        <v>31</v>
      </c>
      <c r="C14" s="188">
        <v>9996</v>
      </c>
      <c r="D14" s="187">
        <v>10369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1406</v>
      </c>
      <c r="D15" s="187">
        <v>1462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6409</v>
      </c>
      <c r="D16" s="187">
        <v>5988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264</v>
      </c>
      <c r="D17" s="187">
        <v>282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6202</v>
      </c>
      <c r="D18" s="187">
        <v>5895</v>
      </c>
      <c r="E18" s="468" t="s">
        <v>47</v>
      </c>
      <c r="F18" s="467" t="s">
        <v>48</v>
      </c>
      <c r="G18" s="578">
        <f>G12+G15+G16+G17</f>
        <v>2313</v>
      </c>
      <c r="H18" s="579">
        <f>H12+H15+H16+H17</f>
        <v>2313</v>
      </c>
    </row>
    <row r="19" spans="1:8" ht="15.75">
      <c r="A19" s="84" t="s">
        <v>49</v>
      </c>
      <c r="B19" s="86" t="s">
        <v>50</v>
      </c>
      <c r="C19" s="188">
        <v>1817</v>
      </c>
      <c r="D19" s="187">
        <v>1890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44245</v>
      </c>
      <c r="D20" s="567">
        <f>SUM(D12:D19)</f>
        <v>44158</v>
      </c>
      <c r="E20" s="84" t="s">
        <v>54</v>
      </c>
      <c r="F20" s="87" t="s">
        <v>55</v>
      </c>
      <c r="G20" s="188">
        <v>2577</v>
      </c>
      <c r="H20" s="187">
        <v>2577</v>
      </c>
    </row>
    <row r="21" spans="1:8" ht="15.75">
      <c r="A21" s="94" t="s">
        <v>56</v>
      </c>
      <c r="B21" s="90" t="s">
        <v>57</v>
      </c>
      <c r="C21" s="463">
        <v>114</v>
      </c>
      <c r="D21" s="464">
        <v>116</v>
      </c>
      <c r="E21" s="84" t="s">
        <v>58</v>
      </c>
      <c r="F21" s="87" t="s">
        <v>59</v>
      </c>
      <c r="G21" s="188">
        <v>11023</v>
      </c>
      <c r="H21" s="187">
        <v>11029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25686</v>
      </c>
      <c r="H22" s="583">
        <f>SUM(H23:H25)</f>
        <v>25151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1836</v>
      </c>
      <c r="H23" s="187">
        <v>1833</v>
      </c>
    </row>
    <row r="24" spans="1:13" ht="15.75">
      <c r="A24" s="84" t="s">
        <v>67</v>
      </c>
      <c r="B24" s="86" t="s">
        <v>68</v>
      </c>
      <c r="C24" s="188">
        <v>35</v>
      </c>
      <c r="D24" s="187">
        <v>43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7"/>
      <c r="E25" s="84" t="s">
        <v>73</v>
      </c>
      <c r="F25" s="87" t="s">
        <v>74</v>
      </c>
      <c r="G25" s="188">
        <v>23850</v>
      </c>
      <c r="H25" s="187">
        <v>23318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39286</v>
      </c>
      <c r="H26" s="567">
        <f>H20+H21+H22</f>
        <v>38757</v>
      </c>
      <c r="M26" s="92"/>
    </row>
    <row r="27" spans="1:8" ht="15.75">
      <c r="A27" s="84" t="s">
        <v>79</v>
      </c>
      <c r="B27" s="86" t="s">
        <v>80</v>
      </c>
      <c r="C27" s="188">
        <v>364</v>
      </c>
      <c r="D27" s="187">
        <v>365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400</v>
      </c>
      <c r="D28" s="567">
        <f>SUM(D24:D27)</f>
        <v>408</v>
      </c>
      <c r="E28" s="193" t="s">
        <v>84</v>
      </c>
      <c r="F28" s="87" t="s">
        <v>85</v>
      </c>
      <c r="G28" s="564">
        <f>SUM(G29:G31)</f>
        <v>-9612</v>
      </c>
      <c r="H28" s="565">
        <f>SUM(H29:H31)</f>
        <v>-7821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9075</v>
      </c>
      <c r="H29" s="187">
        <v>8381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-18687</v>
      </c>
      <c r="H30" s="187">
        <v>-16202</v>
      </c>
      <c r="M30" s="92"/>
    </row>
    <row r="31" spans="1:8" ht="15.75">
      <c r="A31" s="84" t="s">
        <v>91</v>
      </c>
      <c r="B31" s="86" t="s">
        <v>92</v>
      </c>
      <c r="C31" s="188">
        <v>6330</v>
      </c>
      <c r="D31" s="187">
        <v>6330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6330</v>
      </c>
      <c r="D33" s="567">
        <f>D31+D32</f>
        <v>6330</v>
      </c>
      <c r="E33" s="191" t="s">
        <v>101</v>
      </c>
      <c r="F33" s="87" t="s">
        <v>102</v>
      </c>
      <c r="G33" s="188">
        <f>281-2838</f>
        <v>-2557</v>
      </c>
      <c r="H33" s="187">
        <v>-1223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-12169</v>
      </c>
      <c r="H34" s="567">
        <f>H28+H32+H33</f>
        <v>-9044</v>
      </c>
    </row>
    <row r="35" spans="1:8" ht="15.75">
      <c r="A35" s="84" t="s">
        <v>106</v>
      </c>
      <c r="B35" s="88" t="s">
        <v>107</v>
      </c>
      <c r="C35" s="564">
        <f>SUM(C36:C39)</f>
        <v>5261</v>
      </c>
      <c r="D35" s="565">
        <f>SUM(D36:D39)</f>
        <v>5288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29430</v>
      </c>
      <c r="H37" s="569">
        <f>H26+H18+H34</f>
        <v>32026</v>
      </c>
    </row>
    <row r="38" spans="1:13" ht="15.75">
      <c r="A38" s="84" t="s">
        <v>113</v>
      </c>
      <c r="B38" s="86" t="s">
        <v>114</v>
      </c>
      <c r="C38" s="188">
        <v>4831</v>
      </c>
      <c r="D38" s="187">
        <v>4831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430</v>
      </c>
      <c r="D39" s="187">
        <v>457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10222</v>
      </c>
      <c r="H40" s="552">
        <v>10803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1387</v>
      </c>
      <c r="H45" s="187">
        <v>1387</v>
      </c>
    </row>
    <row r="46" spans="1:13" ht="15.75">
      <c r="A46" s="460" t="s">
        <v>137</v>
      </c>
      <c r="B46" s="90" t="s">
        <v>138</v>
      </c>
      <c r="C46" s="566">
        <f>C35+C40+C45</f>
        <v>5261</v>
      </c>
      <c r="D46" s="567">
        <f>D35+D40+D45</f>
        <v>5288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14123</v>
      </c>
      <c r="H47" s="187">
        <v>13562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576</v>
      </c>
      <c r="H49" s="187">
        <v>991</v>
      </c>
    </row>
    <row r="50" spans="1:8" ht="15.75">
      <c r="A50" s="84" t="s">
        <v>152</v>
      </c>
      <c r="B50" s="86" t="s">
        <v>153</v>
      </c>
      <c r="C50" s="188">
        <v>13823</v>
      </c>
      <c r="D50" s="187">
        <v>13814</v>
      </c>
      <c r="E50" s="192" t="s">
        <v>52</v>
      </c>
      <c r="F50" s="89" t="s">
        <v>154</v>
      </c>
      <c r="G50" s="564">
        <f>SUM(G44:G49)</f>
        <v>16086</v>
      </c>
      <c r="H50" s="565">
        <f>SUM(H44:H49)</f>
        <v>15940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13823</v>
      </c>
      <c r="D52" s="567">
        <f>SUM(D48:D51)</f>
        <v>13814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232</v>
      </c>
      <c r="H54" s="187">
        <v>232</v>
      </c>
    </row>
    <row r="55" spans="1:8" ht="15.75">
      <c r="A55" s="94" t="s">
        <v>166</v>
      </c>
      <c r="B55" s="90" t="s">
        <v>167</v>
      </c>
      <c r="C55" s="465">
        <v>401</v>
      </c>
      <c r="D55" s="466">
        <v>385</v>
      </c>
      <c r="E55" s="84" t="s">
        <v>168</v>
      </c>
      <c r="F55" s="89" t="s">
        <v>169</v>
      </c>
      <c r="G55" s="188">
        <v>409</v>
      </c>
      <c r="H55" s="187">
        <v>456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70574</v>
      </c>
      <c r="D56" s="571">
        <f>D20+D21+D22+D28+D33+D46+D52+D54+D55</f>
        <v>70499</v>
      </c>
      <c r="E56" s="94" t="s">
        <v>825</v>
      </c>
      <c r="F56" s="93" t="s">
        <v>172</v>
      </c>
      <c r="G56" s="568">
        <f>G50+G52+G53+G54+G55</f>
        <v>16727</v>
      </c>
      <c r="H56" s="569">
        <f>H50+H52+H53+H54+H55</f>
        <v>16628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3333</v>
      </c>
      <c r="D59" s="187">
        <v>3383</v>
      </c>
      <c r="E59" s="192" t="s">
        <v>180</v>
      </c>
      <c r="F59" s="473" t="s">
        <v>181</v>
      </c>
      <c r="G59" s="188">
        <v>1369</v>
      </c>
      <c r="H59" s="187">
        <v>1370</v>
      </c>
    </row>
    <row r="60" spans="1:13" ht="15.75">
      <c r="A60" s="84" t="s">
        <v>178</v>
      </c>
      <c r="B60" s="86" t="s">
        <v>179</v>
      </c>
      <c r="C60" s="188">
        <v>1856</v>
      </c>
      <c r="D60" s="187">
        <v>1398</v>
      </c>
      <c r="E60" s="84" t="s">
        <v>184</v>
      </c>
      <c r="F60" s="87" t="s">
        <v>185</v>
      </c>
      <c r="G60" s="188">
        <v>600</v>
      </c>
      <c r="H60" s="187">
        <v>1554</v>
      </c>
      <c r="M60" s="92"/>
    </row>
    <row r="61" spans="1:8" ht="15.75">
      <c r="A61" s="84" t="s">
        <v>182</v>
      </c>
      <c r="B61" s="86" t="s">
        <v>183</v>
      </c>
      <c r="C61" s="188">
        <v>2576</v>
      </c>
      <c r="D61" s="187">
        <v>1286</v>
      </c>
      <c r="E61" s="191" t="s">
        <v>188</v>
      </c>
      <c r="F61" s="87" t="s">
        <v>189</v>
      </c>
      <c r="G61" s="564">
        <f>SUM(G62:G68)</f>
        <v>32957</v>
      </c>
      <c r="H61" s="565">
        <f>SUM(H62:H68)</f>
        <v>29920</v>
      </c>
    </row>
    <row r="62" spans="1:13" ht="15.75">
      <c r="A62" s="84" t="s">
        <v>186</v>
      </c>
      <c r="B62" s="88" t="s">
        <v>187</v>
      </c>
      <c r="C62" s="188">
        <v>4003</v>
      </c>
      <c r="D62" s="187">
        <v>3823</v>
      </c>
      <c r="E62" s="191" t="s">
        <v>192</v>
      </c>
      <c r="F62" s="87" t="s">
        <v>193</v>
      </c>
      <c r="G62" s="188">
        <v>1821</v>
      </c>
      <c r="H62" s="187">
        <v>2343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</v>
      </c>
      <c r="H63" s="187">
        <v>1</v>
      </c>
    </row>
    <row r="64" spans="1:13" ht="15.75">
      <c r="A64" s="84" t="s">
        <v>194</v>
      </c>
      <c r="B64" s="86" t="s">
        <v>195</v>
      </c>
      <c r="C64" s="188">
        <v>3</v>
      </c>
      <c r="D64" s="187">
        <v>3</v>
      </c>
      <c r="E64" s="84" t="s">
        <v>199</v>
      </c>
      <c r="F64" s="87" t="s">
        <v>200</v>
      </c>
      <c r="G64" s="188">
        <v>23181</v>
      </c>
      <c r="H64" s="187">
        <v>22188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11771</v>
      </c>
      <c r="D65" s="567">
        <f>SUM(D59:D64)</f>
        <v>9893</v>
      </c>
      <c r="E65" s="84" t="s">
        <v>201</v>
      </c>
      <c r="F65" s="87" t="s">
        <v>202</v>
      </c>
      <c r="G65" s="188">
        <v>5518</v>
      </c>
      <c r="H65" s="187">
        <v>2767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1546</v>
      </c>
      <c r="H66" s="187">
        <v>1471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471</v>
      </c>
      <c r="H67" s="187">
        <v>590</v>
      </c>
    </row>
    <row r="68" spans="1:8" ht="15.75">
      <c r="A68" s="84" t="s">
        <v>206</v>
      </c>
      <c r="B68" s="86" t="s">
        <v>207</v>
      </c>
      <c r="C68" s="188">
        <v>274</v>
      </c>
      <c r="D68" s="187">
        <v>297</v>
      </c>
      <c r="E68" s="84" t="s">
        <v>212</v>
      </c>
      <c r="F68" s="87" t="s">
        <v>213</v>
      </c>
      <c r="G68" s="188">
        <v>418</v>
      </c>
      <c r="H68" s="187">
        <v>560</v>
      </c>
    </row>
    <row r="69" spans="1:8" ht="15.75">
      <c r="A69" s="84" t="s">
        <v>210</v>
      </c>
      <c r="B69" s="86" t="s">
        <v>211</v>
      </c>
      <c r="C69" s="188">
        <v>1512</v>
      </c>
      <c r="D69" s="187">
        <v>1601</v>
      </c>
      <c r="E69" s="192" t="s">
        <v>79</v>
      </c>
      <c r="F69" s="87" t="s">
        <v>216</v>
      </c>
      <c r="G69" s="188">
        <v>3671</v>
      </c>
      <c r="H69" s="187">
        <v>2958</v>
      </c>
    </row>
    <row r="70" spans="1:8" ht="15.75">
      <c r="A70" s="84" t="s">
        <v>214</v>
      </c>
      <c r="B70" s="86" t="s">
        <v>215</v>
      </c>
      <c r="C70" s="188">
        <v>137</v>
      </c>
      <c r="D70" s="187">
        <v>179</v>
      </c>
      <c r="E70" s="84" t="s">
        <v>219</v>
      </c>
      <c r="F70" s="87" t="s">
        <v>220</v>
      </c>
      <c r="G70" s="188">
        <v>29</v>
      </c>
      <c r="H70" s="187">
        <v>76</v>
      </c>
    </row>
    <row r="71" spans="1:8" ht="15.75">
      <c r="A71" s="84" t="s">
        <v>217</v>
      </c>
      <c r="B71" s="86" t="s">
        <v>218</v>
      </c>
      <c r="C71" s="188">
        <v>488</v>
      </c>
      <c r="D71" s="187">
        <v>86</v>
      </c>
      <c r="E71" s="461" t="s">
        <v>47</v>
      </c>
      <c r="F71" s="89" t="s">
        <v>223</v>
      </c>
      <c r="G71" s="566">
        <f>G59+G60+G61+G69+G70</f>
        <v>38626</v>
      </c>
      <c r="H71" s="567">
        <f>H59+H60+H61+H69+H70</f>
        <v>35878</v>
      </c>
    </row>
    <row r="72" spans="1:8" ht="15.75">
      <c r="A72" s="84" t="s">
        <v>221</v>
      </c>
      <c r="B72" s="86" t="s">
        <v>222</v>
      </c>
      <c r="C72" s="188">
        <v>551</v>
      </c>
      <c r="D72" s="187">
        <v>551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279</v>
      </c>
      <c r="D73" s="187">
        <v>111</v>
      </c>
      <c r="E73" s="460" t="s">
        <v>230</v>
      </c>
      <c r="F73" s="89" t="s">
        <v>231</v>
      </c>
      <c r="G73" s="465">
        <v>2009</v>
      </c>
      <c r="H73" s="466">
        <v>3733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7924</v>
      </c>
      <c r="D75" s="187">
        <v>9086</v>
      </c>
      <c r="E75" s="472" t="s">
        <v>160</v>
      </c>
      <c r="F75" s="89" t="s">
        <v>233</v>
      </c>
      <c r="G75" s="465">
        <v>1719</v>
      </c>
      <c r="H75" s="466">
        <v>171</v>
      </c>
    </row>
    <row r="76" spans="1:8" ht="15.75">
      <c r="A76" s="469" t="s">
        <v>77</v>
      </c>
      <c r="B76" s="90" t="s">
        <v>232</v>
      </c>
      <c r="C76" s="566">
        <f>SUM(C68:C75)</f>
        <v>11165</v>
      </c>
      <c r="D76" s="567">
        <f>SUM(D68:D75)</f>
        <v>11911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42354</v>
      </c>
      <c r="H79" s="569">
        <f>H71+H73+H75+H77</f>
        <v>39782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1993</v>
      </c>
      <c r="D84" s="187">
        <v>3718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2004</v>
      </c>
      <c r="D85" s="567">
        <f>D84+D83+D79</f>
        <v>3729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104</v>
      </c>
      <c r="D88" s="187">
        <v>112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3002</v>
      </c>
      <c r="D89" s="187">
        <v>2960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70</v>
      </c>
      <c r="D90" s="187">
        <v>70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35</v>
      </c>
      <c r="D91" s="187">
        <v>21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3211</v>
      </c>
      <c r="D92" s="567">
        <f>SUM(D88:D91)</f>
        <v>3163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</v>
      </c>
      <c r="D93" s="466">
        <v>44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28159</v>
      </c>
      <c r="D94" s="571">
        <f>D65+D76+D85+D92+D93</f>
        <v>28740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98733</v>
      </c>
      <c r="D95" s="573">
        <f>D94+D56</f>
        <v>99239</v>
      </c>
      <c r="E95" s="220" t="s">
        <v>915</v>
      </c>
      <c r="F95" s="476" t="s">
        <v>268</v>
      </c>
      <c r="G95" s="572">
        <f>G37+G40+G56+G79</f>
        <v>98733</v>
      </c>
      <c r="H95" s="573">
        <f>H37+H40+H56+H79</f>
        <v>99239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45159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Валентина Тодорова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973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3388</v>
      </c>
      <c r="D12" s="308">
        <v>3426</v>
      </c>
      <c r="E12" s="185" t="s">
        <v>277</v>
      </c>
      <c r="F12" s="231" t="s">
        <v>278</v>
      </c>
      <c r="G12" s="307">
        <v>4554</v>
      </c>
      <c r="H12" s="308">
        <v>3892</v>
      </c>
    </row>
    <row r="13" spans="1:8" ht="15.75">
      <c r="A13" s="185" t="s">
        <v>279</v>
      </c>
      <c r="B13" s="181" t="s">
        <v>280</v>
      </c>
      <c r="C13" s="307">
        <v>1308</v>
      </c>
      <c r="D13" s="308">
        <v>1548</v>
      </c>
      <c r="E13" s="185" t="s">
        <v>281</v>
      </c>
      <c r="F13" s="231" t="s">
        <v>282</v>
      </c>
      <c r="G13" s="307">
        <v>12592</v>
      </c>
      <c r="H13" s="308">
        <v>12203</v>
      </c>
    </row>
    <row r="14" spans="1:8" ht="15.75">
      <c r="A14" s="185" t="s">
        <v>283</v>
      </c>
      <c r="B14" s="181" t="s">
        <v>284</v>
      </c>
      <c r="C14" s="307">
        <v>2204</v>
      </c>
      <c r="D14" s="308">
        <v>1968</v>
      </c>
      <c r="E14" s="236" t="s">
        <v>285</v>
      </c>
      <c r="F14" s="231" t="s">
        <v>286</v>
      </c>
      <c r="G14" s="307">
        <v>1191</v>
      </c>
      <c r="H14" s="308">
        <v>1271</v>
      </c>
    </row>
    <row r="15" spans="1:8" ht="15.75">
      <c r="A15" s="185" t="s">
        <v>287</v>
      </c>
      <c r="B15" s="181" t="s">
        <v>288</v>
      </c>
      <c r="C15" s="307">
        <v>4486</v>
      </c>
      <c r="D15" s="308">
        <v>3965</v>
      </c>
      <c r="E15" s="236" t="s">
        <v>79</v>
      </c>
      <c r="F15" s="231" t="s">
        <v>289</v>
      </c>
      <c r="G15" s="307">
        <v>2150</v>
      </c>
      <c r="H15" s="308">
        <v>2330</v>
      </c>
    </row>
    <row r="16" spans="1:8" ht="15.75">
      <c r="A16" s="185" t="s">
        <v>290</v>
      </c>
      <c r="B16" s="181" t="s">
        <v>291</v>
      </c>
      <c r="C16" s="307">
        <v>850</v>
      </c>
      <c r="D16" s="308">
        <v>739</v>
      </c>
      <c r="E16" s="227" t="s">
        <v>52</v>
      </c>
      <c r="F16" s="255" t="s">
        <v>292</v>
      </c>
      <c r="G16" s="597">
        <f>SUM(G12:G15)</f>
        <v>20487</v>
      </c>
      <c r="H16" s="598">
        <f>SUM(H12:H15)</f>
        <v>19696</v>
      </c>
    </row>
    <row r="17" spans="1:8" ht="31.5">
      <c r="A17" s="185" t="s">
        <v>293</v>
      </c>
      <c r="B17" s="181" t="s">
        <v>294</v>
      </c>
      <c r="C17" s="307">
        <v>11846</v>
      </c>
      <c r="D17" s="308">
        <v>11266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-659</v>
      </c>
      <c r="D18" s="308">
        <v>-543</v>
      </c>
      <c r="E18" s="225" t="s">
        <v>297</v>
      </c>
      <c r="F18" s="229" t="s">
        <v>298</v>
      </c>
      <c r="G18" s="608">
        <v>108</v>
      </c>
      <c r="H18" s="609">
        <v>1682</v>
      </c>
    </row>
    <row r="19" spans="1:8" ht="15.75">
      <c r="A19" s="185" t="s">
        <v>299</v>
      </c>
      <c r="B19" s="181" t="s">
        <v>300</v>
      </c>
      <c r="C19" s="307">
        <v>346</v>
      </c>
      <c r="D19" s="308">
        <v>304</v>
      </c>
      <c r="E19" s="185" t="s">
        <v>301</v>
      </c>
      <c r="F19" s="228" t="s">
        <v>302</v>
      </c>
      <c r="G19" s="307">
        <v>108</v>
      </c>
      <c r="H19" s="308">
        <v>1682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23769</v>
      </c>
      <c r="D22" s="598">
        <f>SUM(D12:D18)+D19</f>
        <v>22673</v>
      </c>
      <c r="E22" s="185" t="s">
        <v>309</v>
      </c>
      <c r="F22" s="228" t="s">
        <v>310</v>
      </c>
      <c r="G22" s="307">
        <v>4</v>
      </c>
      <c r="H22" s="308">
        <v>66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18</v>
      </c>
      <c r="H23" s="308">
        <v>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322</v>
      </c>
      <c r="D25" s="308">
        <v>232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</v>
      </c>
      <c r="D26" s="308">
        <v>3</v>
      </c>
      <c r="E26" s="185" t="s">
        <v>322</v>
      </c>
      <c r="F26" s="228" t="s">
        <v>323</v>
      </c>
      <c r="G26" s="307">
        <v>400</v>
      </c>
      <c r="H26" s="308">
        <v>432</v>
      </c>
    </row>
    <row r="27" spans="1:8" ht="31.5">
      <c r="A27" s="185" t="s">
        <v>324</v>
      </c>
      <c r="B27" s="228" t="s">
        <v>325</v>
      </c>
      <c r="C27" s="307">
        <v>7</v>
      </c>
      <c r="D27" s="308">
        <v>7</v>
      </c>
      <c r="E27" s="227" t="s">
        <v>104</v>
      </c>
      <c r="F27" s="229" t="s">
        <v>326</v>
      </c>
      <c r="G27" s="597">
        <f>SUM(G22:G26)</f>
        <v>422</v>
      </c>
      <c r="H27" s="598">
        <f>SUM(H22:H26)</f>
        <v>506</v>
      </c>
    </row>
    <row r="28" spans="1:8" ht="15.75">
      <c r="A28" s="185" t="s">
        <v>79</v>
      </c>
      <c r="B28" s="228" t="s">
        <v>327</v>
      </c>
      <c r="C28" s="307">
        <v>34</v>
      </c>
      <c r="D28" s="308">
        <v>53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364</v>
      </c>
      <c r="D29" s="598">
        <f>SUM(D25:D28)</f>
        <v>295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24133</v>
      </c>
      <c r="D31" s="604">
        <f>D29+D22</f>
        <v>22968</v>
      </c>
      <c r="E31" s="242" t="s">
        <v>800</v>
      </c>
      <c r="F31" s="257" t="s">
        <v>331</v>
      </c>
      <c r="G31" s="244">
        <f>G16+G18+G27</f>
        <v>21017</v>
      </c>
      <c r="H31" s="245">
        <f>H16+H18+H27</f>
        <v>21884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3116</v>
      </c>
      <c r="H33" s="598">
        <f>IF((D31-H31)&gt;0,D31-H31,0)</f>
        <v>1084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24133</v>
      </c>
      <c r="D36" s="606">
        <f>D31-D34+D35</f>
        <v>22968</v>
      </c>
      <c r="E36" s="253" t="s">
        <v>346</v>
      </c>
      <c r="F36" s="247" t="s">
        <v>347</v>
      </c>
      <c r="G36" s="258">
        <f>G35-G34+G31</f>
        <v>21017</v>
      </c>
      <c r="H36" s="259">
        <f>H35-H34+H31</f>
        <v>21884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3116</v>
      </c>
      <c r="H37" s="245">
        <f>IF((D36-H36)&gt;0,D36-H36,0)</f>
        <v>1084</v>
      </c>
    </row>
    <row r="38" spans="1:8" ht="15.75">
      <c r="A38" s="225" t="s">
        <v>352</v>
      </c>
      <c r="B38" s="229" t="s">
        <v>353</v>
      </c>
      <c r="C38" s="597">
        <f>C39+C40+C41</f>
        <v>22</v>
      </c>
      <c r="D38" s="598">
        <f>D39+D40+D41</f>
        <v>58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22</v>
      </c>
      <c r="D39" s="308">
        <v>58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3138</v>
      </c>
      <c r="H42" s="235">
        <f>IF(H37&gt;0,IF(D38+H37&lt;0,0,D38+H37),IF(D37-D38&lt;0,D38-D37,0))</f>
        <v>1142</v>
      </c>
    </row>
    <row r="43" spans="1:8" ht="15.75">
      <c r="A43" s="224" t="s">
        <v>364</v>
      </c>
      <c r="B43" s="177" t="s">
        <v>365</v>
      </c>
      <c r="C43" s="307"/>
      <c r="D43" s="308">
        <v>41</v>
      </c>
      <c r="E43" s="224" t="s">
        <v>364</v>
      </c>
      <c r="F43" s="186" t="s">
        <v>366</v>
      </c>
      <c r="G43" s="554">
        <v>581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2557</v>
      </c>
      <c r="H44" s="259">
        <f>IF(D42=0,IF(H42-H43&gt;0,H42-H43+D43,0),IF(D42-D43&lt;0,D43-D42+H43,0))</f>
        <v>1183</v>
      </c>
    </row>
    <row r="45" spans="1:8" ht="16.5" thickBot="1">
      <c r="A45" s="261" t="s">
        <v>371</v>
      </c>
      <c r="B45" s="262" t="s">
        <v>372</v>
      </c>
      <c r="C45" s="599">
        <f>C36+C38+C42</f>
        <v>24155</v>
      </c>
      <c r="D45" s="600">
        <f>D36+D38+D42</f>
        <v>23026</v>
      </c>
      <c r="E45" s="261" t="s">
        <v>373</v>
      </c>
      <c r="F45" s="263" t="s">
        <v>374</v>
      </c>
      <c r="G45" s="599">
        <f>G42+G36</f>
        <v>24155</v>
      </c>
      <c r="H45" s="600">
        <f>H42+H36</f>
        <v>23026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45159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Валентина Тодорова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973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D50" sqref="D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32303</v>
      </c>
      <c r="D11" s="187">
        <v>29394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-22366</v>
      </c>
      <c r="D12" s="187">
        <v>-15821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-5105</v>
      </c>
      <c r="D14" s="187">
        <v>-4016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-948</v>
      </c>
      <c r="D15" s="187">
        <v>-897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-42</v>
      </c>
      <c r="D16" s="187">
        <v>-76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-126</v>
      </c>
      <c r="D18" s="187">
        <v>-108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-8</v>
      </c>
      <c r="D19" s="187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177</v>
      </c>
      <c r="D20" s="187">
        <v>594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3885</v>
      </c>
      <c r="D21" s="628">
        <f>SUM(D11:D20)</f>
        <v>9063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-2187</v>
      </c>
      <c r="D23" s="187">
        <v>-1374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0</v>
      </c>
      <c r="D24" s="187">
        <v>12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-562</v>
      </c>
      <c r="D25" s="187">
        <v>-1310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>
        <v>283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7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18</v>
      </c>
      <c r="D30" s="187">
        <v>8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-10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-2730</v>
      </c>
      <c r="D33" s="628">
        <f>SUM(D23:D32)</f>
        <v>-2389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948</v>
      </c>
      <c r="D37" s="187">
        <v>4358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-1529</v>
      </c>
      <c r="D38" s="187">
        <v>-6378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-24</v>
      </c>
      <c r="D40" s="187">
        <v>-105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-502</v>
      </c>
      <c r="D42" s="187">
        <v>23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-1107</v>
      </c>
      <c r="D43" s="630">
        <f>SUM(D35:D42)</f>
        <v>-2102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48</v>
      </c>
      <c r="D44" s="298">
        <f>D43+D33+D21</f>
        <v>4572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3163</v>
      </c>
      <c r="D45" s="300">
        <v>2888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3211</v>
      </c>
      <c r="D46" s="302">
        <f>D45+D44</f>
        <v>7460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3141</v>
      </c>
      <c r="D47" s="289">
        <v>7355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70</v>
      </c>
      <c r="D48" s="272">
        <v>105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45159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Валентина Тодорова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973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4" sqref="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2313</v>
      </c>
      <c r="D13" s="553">
        <f>'1-Баланс'!H20</f>
        <v>2577</v>
      </c>
      <c r="E13" s="553">
        <f>'1-Баланс'!H21</f>
        <v>11029</v>
      </c>
      <c r="F13" s="553">
        <f>'1-Баланс'!H23</f>
        <v>1833</v>
      </c>
      <c r="G13" s="553">
        <f>'1-Баланс'!H24</f>
        <v>0</v>
      </c>
      <c r="H13" s="554">
        <v>23318</v>
      </c>
      <c r="I13" s="553">
        <f>'1-Баланс'!H29+'1-Баланс'!H32</f>
        <v>8381</v>
      </c>
      <c r="J13" s="553">
        <f>'1-Баланс'!H30+'1-Баланс'!H33</f>
        <v>-17425</v>
      </c>
      <c r="K13" s="554"/>
      <c r="L13" s="553">
        <f>SUM(C13:K13)</f>
        <v>32026</v>
      </c>
      <c r="M13" s="555">
        <f>'1-Баланс'!H40</f>
        <v>10803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2313</v>
      </c>
      <c r="D17" s="622">
        <f aca="true" t="shared" si="2" ref="D17:M17">D13+D14</f>
        <v>2577</v>
      </c>
      <c r="E17" s="622">
        <f t="shared" si="2"/>
        <v>11029</v>
      </c>
      <c r="F17" s="622">
        <f t="shared" si="2"/>
        <v>1833</v>
      </c>
      <c r="G17" s="622">
        <f t="shared" si="2"/>
        <v>0</v>
      </c>
      <c r="H17" s="622">
        <f t="shared" si="2"/>
        <v>23318</v>
      </c>
      <c r="I17" s="622">
        <f t="shared" si="2"/>
        <v>8381</v>
      </c>
      <c r="J17" s="622">
        <f t="shared" si="2"/>
        <v>-17425</v>
      </c>
      <c r="K17" s="622">
        <f t="shared" si="2"/>
        <v>0</v>
      </c>
      <c r="L17" s="553">
        <f t="shared" si="1"/>
        <v>32026</v>
      </c>
      <c r="M17" s="623">
        <f t="shared" si="2"/>
        <v>10803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-2557</v>
      </c>
      <c r="K18" s="554"/>
      <c r="L18" s="553">
        <f t="shared" si="1"/>
        <v>-2557</v>
      </c>
      <c r="M18" s="607">
        <v>-581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</v>
      </c>
      <c r="G19" s="159">
        <f t="shared" si="3"/>
        <v>0</v>
      </c>
      <c r="H19" s="159">
        <f t="shared" si="3"/>
        <v>534</v>
      </c>
      <c r="I19" s="159">
        <f t="shared" si="3"/>
        <v>-537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-2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</v>
      </c>
      <c r="G21" s="307"/>
      <c r="H21" s="307">
        <v>534</v>
      </c>
      <c r="I21" s="307">
        <v>-537</v>
      </c>
      <c r="J21" s="307"/>
      <c r="K21" s="307"/>
      <c r="L21" s="553">
        <f t="shared" si="1"/>
        <v>0</v>
      </c>
      <c r="M21" s="308">
        <v>-2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>
        <v>0</v>
      </c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-6</v>
      </c>
      <c r="F30" s="307"/>
      <c r="G30" s="307"/>
      <c r="H30" s="307">
        <v>-2</v>
      </c>
      <c r="I30" s="307">
        <v>1231</v>
      </c>
      <c r="J30" s="307">
        <v>-1262</v>
      </c>
      <c r="K30" s="307"/>
      <c r="L30" s="553">
        <f t="shared" si="1"/>
        <v>-39</v>
      </c>
      <c r="M30" s="308">
        <v>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2313</v>
      </c>
      <c r="D31" s="622">
        <f aca="true" t="shared" si="6" ref="D31:M31">D19+D22+D23+D26+D30+D29+D17+D18</f>
        <v>2577</v>
      </c>
      <c r="E31" s="622">
        <f t="shared" si="6"/>
        <v>11023</v>
      </c>
      <c r="F31" s="622">
        <f t="shared" si="6"/>
        <v>1836</v>
      </c>
      <c r="G31" s="622">
        <f t="shared" si="6"/>
        <v>0</v>
      </c>
      <c r="H31" s="622">
        <f t="shared" si="6"/>
        <v>23850</v>
      </c>
      <c r="I31" s="622">
        <f t="shared" si="6"/>
        <v>9075</v>
      </c>
      <c r="J31" s="622">
        <f t="shared" si="6"/>
        <v>-21244</v>
      </c>
      <c r="K31" s="622">
        <f t="shared" si="6"/>
        <v>0</v>
      </c>
      <c r="L31" s="553">
        <f t="shared" si="1"/>
        <v>29430</v>
      </c>
      <c r="M31" s="623">
        <f t="shared" si="6"/>
        <v>10222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2313</v>
      </c>
      <c r="D34" s="556">
        <f t="shared" si="7"/>
        <v>2577</v>
      </c>
      <c r="E34" s="556">
        <f t="shared" si="7"/>
        <v>11023</v>
      </c>
      <c r="F34" s="556">
        <f t="shared" si="7"/>
        <v>1836</v>
      </c>
      <c r="G34" s="556">
        <f t="shared" si="7"/>
        <v>0</v>
      </c>
      <c r="H34" s="556">
        <f t="shared" si="7"/>
        <v>23850</v>
      </c>
      <c r="I34" s="556">
        <f t="shared" si="7"/>
        <v>9075</v>
      </c>
      <c r="J34" s="556">
        <f t="shared" si="7"/>
        <v>-21244</v>
      </c>
      <c r="K34" s="556">
        <f t="shared" si="7"/>
        <v>0</v>
      </c>
      <c r="L34" s="620">
        <f t="shared" si="1"/>
        <v>29430</v>
      </c>
      <c r="M34" s="557">
        <f>M31+M32+M33</f>
        <v>10222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45159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Валентина Тодорова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973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11202</v>
      </c>
      <c r="E11" s="319">
        <v>1</v>
      </c>
      <c r="F11" s="319"/>
      <c r="G11" s="320">
        <f>D11+E11-F11</f>
        <v>11203</v>
      </c>
      <c r="H11" s="319"/>
      <c r="I11" s="319"/>
      <c r="J11" s="320">
        <f>G11+H11-I11</f>
        <v>11203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11203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15496</v>
      </c>
      <c r="E12" s="319">
        <v>27</v>
      </c>
      <c r="F12" s="319"/>
      <c r="G12" s="320">
        <f aca="true" t="shared" si="2" ref="G12:G41">D12+E12-F12</f>
        <v>15523</v>
      </c>
      <c r="H12" s="319"/>
      <c r="I12" s="319"/>
      <c r="J12" s="320">
        <f aca="true" t="shared" si="3" ref="J12:J41">G12+H12-I12</f>
        <v>15523</v>
      </c>
      <c r="K12" s="319">
        <v>8426</v>
      </c>
      <c r="L12" s="319">
        <v>149</v>
      </c>
      <c r="M12" s="319"/>
      <c r="N12" s="320">
        <f aca="true" t="shared" si="4" ref="N12:N41">K12+L12-M12</f>
        <v>8575</v>
      </c>
      <c r="O12" s="319"/>
      <c r="P12" s="319"/>
      <c r="Q12" s="320">
        <f t="shared" si="0"/>
        <v>8575</v>
      </c>
      <c r="R12" s="331">
        <f t="shared" si="1"/>
        <v>6948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19313</v>
      </c>
      <c r="E13" s="319">
        <v>33</v>
      </c>
      <c r="F13" s="319">
        <v>122</v>
      </c>
      <c r="G13" s="320">
        <f t="shared" si="2"/>
        <v>19224</v>
      </c>
      <c r="H13" s="319"/>
      <c r="I13" s="319"/>
      <c r="J13" s="320">
        <f t="shared" si="3"/>
        <v>19224</v>
      </c>
      <c r="K13" s="319">
        <v>8944</v>
      </c>
      <c r="L13" s="319">
        <v>406</v>
      </c>
      <c r="M13" s="319">
        <v>122</v>
      </c>
      <c r="N13" s="320">
        <f t="shared" si="4"/>
        <v>9228</v>
      </c>
      <c r="O13" s="319"/>
      <c r="P13" s="319"/>
      <c r="Q13" s="320">
        <f t="shared" si="0"/>
        <v>9228</v>
      </c>
      <c r="R13" s="331">
        <f t="shared" si="1"/>
        <v>9996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3202</v>
      </c>
      <c r="E14" s="319">
        <v>4</v>
      </c>
      <c r="F14" s="319"/>
      <c r="G14" s="320">
        <f t="shared" si="2"/>
        <v>3206</v>
      </c>
      <c r="H14" s="319"/>
      <c r="I14" s="319"/>
      <c r="J14" s="320">
        <f t="shared" si="3"/>
        <v>3206</v>
      </c>
      <c r="K14" s="319">
        <v>1740</v>
      </c>
      <c r="L14" s="319">
        <v>60</v>
      </c>
      <c r="M14" s="319"/>
      <c r="N14" s="320">
        <f t="shared" si="4"/>
        <v>1800</v>
      </c>
      <c r="O14" s="319"/>
      <c r="P14" s="319"/>
      <c r="Q14" s="320">
        <f t="shared" si="0"/>
        <v>1800</v>
      </c>
      <c r="R14" s="331">
        <f t="shared" si="1"/>
        <v>1406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12806</v>
      </c>
      <c r="E15" s="319">
        <v>2150</v>
      </c>
      <c r="F15" s="319">
        <v>810</v>
      </c>
      <c r="G15" s="320">
        <f t="shared" si="2"/>
        <v>14146</v>
      </c>
      <c r="H15" s="319"/>
      <c r="I15" s="319"/>
      <c r="J15" s="320">
        <f t="shared" si="3"/>
        <v>14146</v>
      </c>
      <c r="K15" s="319">
        <v>6818</v>
      </c>
      <c r="L15" s="319">
        <v>1467</v>
      </c>
      <c r="M15" s="319">
        <v>548</v>
      </c>
      <c r="N15" s="320">
        <f t="shared" si="4"/>
        <v>7737</v>
      </c>
      <c r="O15" s="319"/>
      <c r="P15" s="319"/>
      <c r="Q15" s="320">
        <f t="shared" si="0"/>
        <v>7737</v>
      </c>
      <c r="R15" s="331">
        <f t="shared" si="1"/>
        <v>6409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1275</v>
      </c>
      <c r="E16" s="319">
        <v>5</v>
      </c>
      <c r="F16" s="319">
        <v>3</v>
      </c>
      <c r="G16" s="320">
        <f t="shared" si="2"/>
        <v>1277</v>
      </c>
      <c r="H16" s="319"/>
      <c r="I16" s="319"/>
      <c r="J16" s="320">
        <f t="shared" si="3"/>
        <v>1277</v>
      </c>
      <c r="K16" s="319">
        <v>993</v>
      </c>
      <c r="L16" s="319">
        <v>20</v>
      </c>
      <c r="M16" s="319"/>
      <c r="N16" s="320">
        <f t="shared" si="4"/>
        <v>1013</v>
      </c>
      <c r="O16" s="319"/>
      <c r="P16" s="319"/>
      <c r="Q16" s="320">
        <f t="shared" si="0"/>
        <v>1013</v>
      </c>
      <c r="R16" s="331">
        <f t="shared" si="1"/>
        <v>264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5895</v>
      </c>
      <c r="E17" s="319">
        <v>328</v>
      </c>
      <c r="F17" s="319">
        <v>21</v>
      </c>
      <c r="G17" s="320">
        <f t="shared" si="2"/>
        <v>6202</v>
      </c>
      <c r="H17" s="319"/>
      <c r="I17" s="319"/>
      <c r="J17" s="320">
        <f t="shared" si="3"/>
        <v>6202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6202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3687</v>
      </c>
      <c r="E18" s="319">
        <v>20</v>
      </c>
      <c r="F18" s="319">
        <v>7</v>
      </c>
      <c r="G18" s="320">
        <f t="shared" si="2"/>
        <v>3700</v>
      </c>
      <c r="H18" s="319"/>
      <c r="I18" s="319"/>
      <c r="J18" s="320">
        <f t="shared" si="3"/>
        <v>3700</v>
      </c>
      <c r="K18" s="319">
        <v>1797</v>
      </c>
      <c r="L18" s="319">
        <v>93</v>
      </c>
      <c r="M18" s="319">
        <v>7</v>
      </c>
      <c r="N18" s="320">
        <f t="shared" si="4"/>
        <v>1883</v>
      </c>
      <c r="O18" s="319"/>
      <c r="P18" s="319"/>
      <c r="Q18" s="320">
        <f t="shared" si="0"/>
        <v>1883</v>
      </c>
      <c r="R18" s="331">
        <f t="shared" si="1"/>
        <v>1817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72876</v>
      </c>
      <c r="E19" s="321">
        <f>SUM(E11:E18)</f>
        <v>2568</v>
      </c>
      <c r="F19" s="321">
        <f>SUM(F11:F18)</f>
        <v>963</v>
      </c>
      <c r="G19" s="320">
        <f t="shared" si="2"/>
        <v>74481</v>
      </c>
      <c r="H19" s="321">
        <f>SUM(H11:H18)</f>
        <v>0</v>
      </c>
      <c r="I19" s="321">
        <f>SUM(I11:I18)</f>
        <v>0</v>
      </c>
      <c r="J19" s="320">
        <f t="shared" si="3"/>
        <v>74481</v>
      </c>
      <c r="K19" s="321">
        <f>SUM(K11:K18)</f>
        <v>28718</v>
      </c>
      <c r="L19" s="321">
        <f>SUM(L11:L18)</f>
        <v>2195</v>
      </c>
      <c r="M19" s="321">
        <f>SUM(M11:M18)</f>
        <v>677</v>
      </c>
      <c r="N19" s="320">
        <f t="shared" si="4"/>
        <v>30236</v>
      </c>
      <c r="O19" s="321">
        <f>SUM(O11:O18)</f>
        <v>0</v>
      </c>
      <c r="P19" s="321">
        <f>SUM(P11:P18)</f>
        <v>0</v>
      </c>
      <c r="Q19" s="320">
        <f t="shared" si="0"/>
        <v>30236</v>
      </c>
      <c r="R19" s="331">
        <f t="shared" si="1"/>
        <v>44245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233</v>
      </c>
      <c r="E20" s="319"/>
      <c r="F20" s="319">
        <v>1</v>
      </c>
      <c r="G20" s="320">
        <f t="shared" si="2"/>
        <v>232</v>
      </c>
      <c r="H20" s="319"/>
      <c r="I20" s="319"/>
      <c r="J20" s="320">
        <f t="shared" si="3"/>
        <v>232</v>
      </c>
      <c r="K20" s="319">
        <v>117</v>
      </c>
      <c r="L20" s="319">
        <v>1</v>
      </c>
      <c r="M20" s="319"/>
      <c r="N20" s="320">
        <f t="shared" si="4"/>
        <v>118</v>
      </c>
      <c r="O20" s="319"/>
      <c r="P20" s="319"/>
      <c r="Q20" s="320">
        <f t="shared" si="0"/>
        <v>118</v>
      </c>
      <c r="R20" s="331">
        <f t="shared" si="1"/>
        <v>114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178</v>
      </c>
      <c r="E23" s="319"/>
      <c r="F23" s="319">
        <v>1</v>
      </c>
      <c r="G23" s="320">
        <f t="shared" si="2"/>
        <v>177</v>
      </c>
      <c r="H23" s="319"/>
      <c r="I23" s="319"/>
      <c r="J23" s="320">
        <f t="shared" si="3"/>
        <v>177</v>
      </c>
      <c r="K23" s="319">
        <v>135</v>
      </c>
      <c r="L23" s="319">
        <v>7</v>
      </c>
      <c r="M23" s="319"/>
      <c r="N23" s="320">
        <f t="shared" si="4"/>
        <v>142</v>
      </c>
      <c r="O23" s="319"/>
      <c r="P23" s="319"/>
      <c r="Q23" s="320">
        <f t="shared" si="0"/>
        <v>142</v>
      </c>
      <c r="R23" s="331">
        <f t="shared" si="1"/>
        <v>35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153</v>
      </c>
      <c r="E24" s="319">
        <v>1</v>
      </c>
      <c r="F24" s="319"/>
      <c r="G24" s="320">
        <f t="shared" si="2"/>
        <v>154</v>
      </c>
      <c r="H24" s="319"/>
      <c r="I24" s="319"/>
      <c r="J24" s="320">
        <f t="shared" si="3"/>
        <v>154</v>
      </c>
      <c r="K24" s="319">
        <v>153</v>
      </c>
      <c r="L24" s="319"/>
      <c r="M24" s="319"/>
      <c r="N24" s="320">
        <f t="shared" si="4"/>
        <v>153</v>
      </c>
      <c r="O24" s="319"/>
      <c r="P24" s="319"/>
      <c r="Q24" s="320">
        <f t="shared" si="0"/>
        <v>153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1022</v>
      </c>
      <c r="E26" s="319"/>
      <c r="F26" s="319"/>
      <c r="G26" s="320">
        <f t="shared" si="2"/>
        <v>1022</v>
      </c>
      <c r="H26" s="319"/>
      <c r="I26" s="319"/>
      <c r="J26" s="320">
        <f t="shared" si="3"/>
        <v>1022</v>
      </c>
      <c r="K26" s="319">
        <v>657</v>
      </c>
      <c r="L26" s="319">
        <v>1</v>
      </c>
      <c r="M26" s="319"/>
      <c r="N26" s="320">
        <f t="shared" si="4"/>
        <v>658</v>
      </c>
      <c r="O26" s="319"/>
      <c r="P26" s="319"/>
      <c r="Q26" s="320">
        <f t="shared" si="0"/>
        <v>658</v>
      </c>
      <c r="R26" s="331">
        <f t="shared" si="1"/>
        <v>364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1353</v>
      </c>
      <c r="E27" s="323">
        <f aca="true" t="shared" si="5" ref="E27:P27">SUM(E23:E26)</f>
        <v>1</v>
      </c>
      <c r="F27" s="323">
        <f t="shared" si="5"/>
        <v>1</v>
      </c>
      <c r="G27" s="324">
        <f t="shared" si="2"/>
        <v>1353</v>
      </c>
      <c r="H27" s="323">
        <f t="shared" si="5"/>
        <v>0</v>
      </c>
      <c r="I27" s="323">
        <f t="shared" si="5"/>
        <v>0</v>
      </c>
      <c r="J27" s="324">
        <f t="shared" si="3"/>
        <v>1353</v>
      </c>
      <c r="K27" s="323">
        <f t="shared" si="5"/>
        <v>945</v>
      </c>
      <c r="L27" s="323">
        <f t="shared" si="5"/>
        <v>8</v>
      </c>
      <c r="M27" s="323">
        <f t="shared" si="5"/>
        <v>0</v>
      </c>
      <c r="N27" s="324">
        <f t="shared" si="4"/>
        <v>953</v>
      </c>
      <c r="O27" s="323">
        <f t="shared" si="5"/>
        <v>0</v>
      </c>
      <c r="P27" s="323">
        <f t="shared" si="5"/>
        <v>0</v>
      </c>
      <c r="Q27" s="324">
        <f t="shared" si="0"/>
        <v>953</v>
      </c>
      <c r="R27" s="334">
        <f t="shared" si="1"/>
        <v>400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5288</v>
      </c>
      <c r="E29" s="326">
        <f aca="true" t="shared" si="6" ref="E29:P29">SUM(E30:E33)</f>
        <v>0</v>
      </c>
      <c r="F29" s="326">
        <f t="shared" si="6"/>
        <v>27</v>
      </c>
      <c r="G29" s="327">
        <f t="shared" si="2"/>
        <v>5261</v>
      </c>
      <c r="H29" s="326">
        <f t="shared" si="6"/>
        <v>0</v>
      </c>
      <c r="I29" s="326">
        <f t="shared" si="6"/>
        <v>0</v>
      </c>
      <c r="J29" s="327">
        <f t="shared" si="3"/>
        <v>5261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5261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4831</v>
      </c>
      <c r="E32" s="319"/>
      <c r="F32" s="319"/>
      <c r="G32" s="320">
        <f t="shared" si="2"/>
        <v>4831</v>
      </c>
      <c r="H32" s="319"/>
      <c r="I32" s="319"/>
      <c r="J32" s="320">
        <f t="shared" si="3"/>
        <v>4831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4831</v>
      </c>
    </row>
    <row r="33" spans="1:18" ht="15.75">
      <c r="A33" s="330"/>
      <c r="B33" s="312" t="s">
        <v>115</v>
      </c>
      <c r="C33" s="143" t="s">
        <v>566</v>
      </c>
      <c r="D33" s="319">
        <v>457</v>
      </c>
      <c r="E33" s="319"/>
      <c r="F33" s="319">
        <v>27</v>
      </c>
      <c r="G33" s="320">
        <f t="shared" si="2"/>
        <v>430</v>
      </c>
      <c r="H33" s="319"/>
      <c r="I33" s="319"/>
      <c r="J33" s="320">
        <f t="shared" si="3"/>
        <v>430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430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5288</v>
      </c>
      <c r="E40" s="321">
        <f aca="true" t="shared" si="10" ref="E40:P40">E29+E34+E39</f>
        <v>0</v>
      </c>
      <c r="F40" s="321">
        <f t="shared" si="10"/>
        <v>27</v>
      </c>
      <c r="G40" s="320">
        <f t="shared" si="2"/>
        <v>5261</v>
      </c>
      <c r="H40" s="321">
        <f t="shared" si="10"/>
        <v>0</v>
      </c>
      <c r="I40" s="321">
        <f t="shared" si="10"/>
        <v>0</v>
      </c>
      <c r="J40" s="320">
        <f t="shared" si="3"/>
        <v>5261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5261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6330</v>
      </c>
      <c r="E41" s="319"/>
      <c r="F41" s="319"/>
      <c r="G41" s="320">
        <f t="shared" si="2"/>
        <v>6330</v>
      </c>
      <c r="H41" s="319"/>
      <c r="I41" s="319"/>
      <c r="J41" s="320">
        <f t="shared" si="3"/>
        <v>6330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6330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86080</v>
      </c>
      <c r="E42" s="340">
        <f>E19+E20+E21+E27+E40+E41</f>
        <v>2569</v>
      </c>
      <c r="F42" s="340">
        <f aca="true" t="shared" si="11" ref="F42:R42">F19+F20+F21+F27+F40+F41</f>
        <v>992</v>
      </c>
      <c r="G42" s="340">
        <f t="shared" si="11"/>
        <v>87657</v>
      </c>
      <c r="H42" s="340">
        <f t="shared" si="11"/>
        <v>0</v>
      </c>
      <c r="I42" s="340">
        <f t="shared" si="11"/>
        <v>0</v>
      </c>
      <c r="J42" s="340">
        <f t="shared" si="11"/>
        <v>87657</v>
      </c>
      <c r="K42" s="340">
        <f t="shared" si="11"/>
        <v>29780</v>
      </c>
      <c r="L42" s="340">
        <f t="shared" si="11"/>
        <v>2204</v>
      </c>
      <c r="M42" s="340">
        <f t="shared" si="11"/>
        <v>677</v>
      </c>
      <c r="N42" s="340">
        <f t="shared" si="11"/>
        <v>31307</v>
      </c>
      <c r="O42" s="340">
        <f t="shared" si="11"/>
        <v>0</v>
      </c>
      <c r="P42" s="340">
        <f t="shared" si="11"/>
        <v>0</v>
      </c>
      <c r="Q42" s="340">
        <f t="shared" si="11"/>
        <v>31307</v>
      </c>
      <c r="R42" s="341">
        <f t="shared" si="11"/>
        <v>56350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45159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Валентина Тодорова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973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09" sqref="A109:F10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13823</v>
      </c>
      <c r="D18" s="353">
        <f>+D19+D20</f>
        <v>0</v>
      </c>
      <c r="E18" s="360">
        <f t="shared" si="0"/>
        <v>13823</v>
      </c>
      <c r="F18" s="124"/>
    </row>
    <row r="19" spans="1:6" ht="15.75">
      <c r="A19" s="361" t="s">
        <v>606</v>
      </c>
      <c r="B19" s="126" t="s">
        <v>607</v>
      </c>
      <c r="C19" s="359">
        <v>13823</v>
      </c>
      <c r="D19" s="359"/>
      <c r="E19" s="360">
        <f t="shared" si="0"/>
        <v>13823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13823</v>
      </c>
      <c r="D21" s="431">
        <f>D13+D17+D18</f>
        <v>0</v>
      </c>
      <c r="E21" s="432">
        <f>E13+E17+E18</f>
        <v>13823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401</v>
      </c>
      <c r="D23" s="434"/>
      <c r="E23" s="433">
        <f t="shared" si="0"/>
        <v>401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274</v>
      </c>
      <c r="D26" s="353">
        <f>SUM(D27:D29)</f>
        <v>274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274</v>
      </c>
      <c r="D28" s="359">
        <v>274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0</v>
      </c>
      <c r="D29" s="359">
        <v>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1512</v>
      </c>
      <c r="D30" s="359">
        <v>1294</v>
      </c>
      <c r="E30" s="360">
        <f t="shared" si="0"/>
        <v>218</v>
      </c>
      <c r="F30" s="124"/>
    </row>
    <row r="31" spans="1:6" ht="15.75">
      <c r="A31" s="361" t="s">
        <v>625</v>
      </c>
      <c r="B31" s="126" t="s">
        <v>626</v>
      </c>
      <c r="C31" s="359">
        <v>137</v>
      </c>
      <c r="D31" s="359">
        <v>137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488</v>
      </c>
      <c r="D32" s="359">
        <v>410</v>
      </c>
      <c r="E32" s="360">
        <f t="shared" si="0"/>
        <v>78</v>
      </c>
      <c r="F32" s="124"/>
    </row>
    <row r="33" spans="1:6" ht="15.75">
      <c r="A33" s="361" t="s">
        <v>629</v>
      </c>
      <c r="B33" s="126" t="s">
        <v>630</v>
      </c>
      <c r="C33" s="359">
        <v>494</v>
      </c>
      <c r="D33" s="359">
        <v>427</v>
      </c>
      <c r="E33" s="360">
        <f t="shared" si="0"/>
        <v>67</v>
      </c>
      <c r="F33" s="124"/>
    </row>
    <row r="34" spans="1:6" ht="15.75">
      <c r="A34" s="361" t="s">
        <v>631</v>
      </c>
      <c r="B34" s="126" t="s">
        <v>632</v>
      </c>
      <c r="C34" s="359">
        <v>57</v>
      </c>
      <c r="D34" s="359">
        <v>57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279</v>
      </c>
      <c r="D35" s="353">
        <f>SUM(D36:D39)</f>
        <v>279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274</v>
      </c>
      <c r="D37" s="359">
        <v>274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7924</v>
      </c>
      <c r="D40" s="353">
        <f>SUM(D41:D44)</f>
        <v>7862</v>
      </c>
      <c r="E40" s="360">
        <f>SUM(E41:E44)</f>
        <v>62</v>
      </c>
      <c r="F40" s="124"/>
    </row>
    <row r="41" spans="1:6" ht="15.75">
      <c r="A41" s="361" t="s">
        <v>645</v>
      </c>
      <c r="B41" s="126" t="s">
        <v>646</v>
      </c>
      <c r="C41" s="359">
        <v>62</v>
      </c>
      <c r="D41" s="359">
        <v>0</v>
      </c>
      <c r="E41" s="360">
        <f t="shared" si="0"/>
        <v>62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7862</v>
      </c>
      <c r="D44" s="359">
        <v>7862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11165</v>
      </c>
      <c r="D45" s="429">
        <f>D26+D30+D31+D33+D32+D34+D35+D40</f>
        <v>10740</v>
      </c>
      <c r="E45" s="430">
        <f>E26+E30+E31+E33+E32+E34+E35+E40</f>
        <v>425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25389</v>
      </c>
      <c r="D46" s="435">
        <f>D45+D23+D21+D11</f>
        <v>10740</v>
      </c>
      <c r="E46" s="436">
        <f>E45+E23+E21+E11</f>
        <v>14649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1387</v>
      </c>
      <c r="D58" s="129">
        <f>D59+D61</f>
        <v>0</v>
      </c>
      <c r="E58" s="127">
        <f t="shared" si="1"/>
        <v>1387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1387</v>
      </c>
      <c r="D59" s="188"/>
      <c r="E59" s="127">
        <f t="shared" si="1"/>
        <v>1387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14123</v>
      </c>
      <c r="D64" s="188"/>
      <c r="E64" s="127">
        <f t="shared" si="1"/>
        <v>14123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576</v>
      </c>
      <c r="D66" s="188"/>
      <c r="E66" s="127">
        <f t="shared" si="1"/>
        <v>576</v>
      </c>
      <c r="F66" s="187"/>
    </row>
    <row r="67" spans="1:6" ht="15.75">
      <c r="A67" s="361" t="s">
        <v>684</v>
      </c>
      <c r="B67" s="126" t="s">
        <v>685</v>
      </c>
      <c r="C67" s="188">
        <v>23</v>
      </c>
      <c r="D67" s="188"/>
      <c r="E67" s="127">
        <f t="shared" si="1"/>
        <v>23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16086</v>
      </c>
      <c r="D68" s="426">
        <f>D54+D58+D63+D64+D65+D66</f>
        <v>0</v>
      </c>
      <c r="E68" s="427">
        <f t="shared" si="1"/>
        <v>16086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232</v>
      </c>
      <c r="D70" s="188"/>
      <c r="E70" s="127">
        <f t="shared" si="1"/>
        <v>232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1821</v>
      </c>
      <c r="D73" s="128">
        <f>SUM(D74:D76)</f>
        <v>1821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276</v>
      </c>
      <c r="D74" s="188">
        <v>276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5</v>
      </c>
      <c r="D75" s="188">
        <v>5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1540</v>
      </c>
      <c r="D76" s="188">
        <v>1540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1369</v>
      </c>
      <c r="D77" s="129">
        <f>D78+D80</f>
        <v>1369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1369</v>
      </c>
      <c r="D78" s="188">
        <v>1369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0</v>
      </c>
      <c r="D80" s="188">
        <v>0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600</v>
      </c>
      <c r="D82" s="129">
        <f>SUM(D83:D86)</f>
        <v>600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600</v>
      </c>
      <c r="D85" s="188">
        <v>600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31136</v>
      </c>
      <c r="D87" s="125">
        <f>SUM(D88:D92)+D96</f>
        <v>31060</v>
      </c>
      <c r="E87" s="125">
        <f>SUM(E88:E92)+E96</f>
        <v>76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</v>
      </c>
      <c r="D88" s="188">
        <v>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23181</v>
      </c>
      <c r="D89" s="188">
        <v>23181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5518</v>
      </c>
      <c r="D90" s="188">
        <v>5518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1546</v>
      </c>
      <c r="D91" s="188">
        <v>1482</v>
      </c>
      <c r="E91" s="127">
        <f t="shared" si="1"/>
        <v>64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418</v>
      </c>
      <c r="D92" s="129">
        <f>SUM(D93:D95)</f>
        <v>418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20</v>
      </c>
      <c r="D93" s="188">
        <v>20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97</v>
      </c>
      <c r="D94" s="188">
        <v>97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301</v>
      </c>
      <c r="D95" s="188">
        <v>301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471</v>
      </c>
      <c r="D96" s="188">
        <v>459</v>
      </c>
      <c r="E96" s="127">
        <f t="shared" si="1"/>
        <v>12</v>
      </c>
      <c r="F96" s="187"/>
    </row>
    <row r="97" spans="1:6" ht="15.75">
      <c r="A97" s="361" t="s">
        <v>735</v>
      </c>
      <c r="B97" s="126" t="s">
        <v>736</v>
      </c>
      <c r="C97" s="188">
        <v>3671</v>
      </c>
      <c r="D97" s="188">
        <v>3621</v>
      </c>
      <c r="E97" s="127">
        <f t="shared" si="1"/>
        <v>50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38597</v>
      </c>
      <c r="D98" s="424">
        <f>D87+D82+D77+D73+D97</f>
        <v>38471</v>
      </c>
      <c r="E98" s="424">
        <f>E87+E82+E77+E73+E97</f>
        <v>126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54915</v>
      </c>
      <c r="D99" s="418">
        <f>D98+D70+D68</f>
        <v>38471</v>
      </c>
      <c r="E99" s="418">
        <f>E98+E70+E68</f>
        <v>16444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</v>
      </c>
      <c r="D104" s="207"/>
      <c r="E104" s="207"/>
      <c r="F104" s="412">
        <f>C104+D104-E104</f>
        <v>1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75</v>
      </c>
      <c r="D106" s="271">
        <v>0</v>
      </c>
      <c r="E106" s="271">
        <v>47</v>
      </c>
      <c r="F106" s="414">
        <f>C106+D106-E106</f>
        <v>28</v>
      </c>
    </row>
    <row r="107" spans="1:6" ht="16.5" thickBot="1">
      <c r="A107" s="409" t="s">
        <v>752</v>
      </c>
      <c r="B107" s="415" t="s">
        <v>753</v>
      </c>
      <c r="C107" s="416">
        <f>SUM(C104:C106)</f>
        <v>76</v>
      </c>
      <c r="D107" s="416">
        <f>SUM(D104:D106)</f>
        <v>0</v>
      </c>
      <c r="E107" s="416">
        <f>SUM(E104:E106)</f>
        <v>47</v>
      </c>
      <c r="F107" s="417">
        <f>SUM(F104:F106)</f>
        <v>29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45159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Валентина Тодорова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973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3391</v>
      </c>
      <c r="G13" s="440"/>
      <c r="H13" s="440"/>
      <c r="I13" s="441">
        <f>F13+G13-H13</f>
        <v>3391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1870</v>
      </c>
      <c r="G17" s="440"/>
      <c r="H17" s="440"/>
      <c r="I17" s="441">
        <f t="shared" si="0"/>
        <v>1870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5261</v>
      </c>
      <c r="G18" s="447">
        <f t="shared" si="1"/>
        <v>0</v>
      </c>
      <c r="H18" s="447">
        <f t="shared" si="1"/>
        <v>0</v>
      </c>
      <c r="I18" s="448">
        <f t="shared" si="0"/>
        <v>5261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11</v>
      </c>
      <c r="G20" s="440"/>
      <c r="H20" s="440"/>
      <c r="I20" s="441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f>'1-Баланс'!C84</f>
        <v>1993</v>
      </c>
      <c r="G26" s="440"/>
      <c r="H26" s="440"/>
      <c r="I26" s="441">
        <f t="shared" si="0"/>
        <v>1993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2004</v>
      </c>
      <c r="G27" s="447">
        <f t="shared" si="2"/>
        <v>0</v>
      </c>
      <c r="H27" s="447">
        <f t="shared" si="2"/>
        <v>0</v>
      </c>
      <c r="I27" s="448">
        <f t="shared" si="0"/>
        <v>2004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45159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Валентина Тодорова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973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98733</v>
      </c>
      <c r="D6" s="644">
        <f aca="true" t="shared" si="0" ref="D6:D15">C6-E6</f>
        <v>0</v>
      </c>
      <c r="E6" s="643">
        <f>'1-Баланс'!G95</f>
        <v>98733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29430</v>
      </c>
      <c r="D7" s="644">
        <f t="shared" si="0"/>
        <v>27117</v>
      </c>
      <c r="E7" s="643">
        <f>'1-Баланс'!G18</f>
        <v>2313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-2557</v>
      </c>
      <c r="D8" s="644">
        <f t="shared" si="0"/>
        <v>0</v>
      </c>
      <c r="E8" s="643">
        <f>ABS('2-Отчет за доходите'!C44)-ABS('2-Отчет за доходите'!G44)</f>
        <v>-2557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3163</v>
      </c>
      <c r="D9" s="644">
        <f t="shared" si="0"/>
        <v>0</v>
      </c>
      <c r="E9" s="643">
        <f>'3-Отчет за паричния поток'!C45</f>
        <v>3163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3211</v>
      </c>
      <c r="D10" s="644">
        <f t="shared" si="0"/>
        <v>0</v>
      </c>
      <c r="E10" s="643">
        <f>'3-Отчет за паричния поток'!C46</f>
        <v>3211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29430</v>
      </c>
      <c r="D11" s="644">
        <f t="shared" si="0"/>
        <v>0</v>
      </c>
      <c r="E11" s="643">
        <f>'4-Отчет за собствения капитал'!L34</f>
        <v>29430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4831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430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2023-08-14T10:09:32Z</cp:lastPrinted>
  <dcterms:created xsi:type="dcterms:W3CDTF">2006-09-16T00:00:00Z</dcterms:created>
  <dcterms:modified xsi:type="dcterms:W3CDTF">2023-08-15T11:16:08Z</dcterms:modified>
  <cp:category/>
  <cp:version/>
  <cp:contentType/>
  <cp:contentStatus/>
</cp:coreProperties>
</file>