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01"/>
  <workbookPr defaultThemeVersion="124226"/>
  <mc:AlternateContent xmlns:mc="http://schemas.openxmlformats.org/markup-compatibility/2006">
    <mc:Choice Requires="x15">
      <x15ac:absPath xmlns:x15ac="http://schemas.microsoft.com/office/spreadsheetml/2010/11/ac" url="T:\Отчети\2020\Annual cons 2020\BG\"/>
    </mc:Choice>
  </mc:AlternateContent>
  <xr:revisionPtr revIDLastSave="0" documentId="8_{A4DAAD46-7B12-46E5-B0BE-435AAC87ED27}" xr6:coauthVersionLast="43" xr6:coauthVersionMax="43" xr10:uidLastSave="{00000000-0000-0000-0000-000000000000}"/>
  <bookViews>
    <workbookView xWindow="3510" yWindow="600" windowWidth="10635" windowHeight="14760" tabRatio="686" xr2:uid="{00000000-000D-0000-FFFF-FFFF00000000}"/>
  </bookViews>
  <sheets>
    <sheet name="Cover " sheetId="1" r:id="rId1"/>
    <sheet name="SCI" sheetId="2" r:id="rId2"/>
    <sheet name="SFP" sheetId="3" r:id="rId3"/>
    <sheet name="SCF" sheetId="4" r:id="rId4"/>
    <sheet name="SEQ" sheetId="5" r:id="rId5"/>
  </sheets>
  <externalReferences>
    <externalReference r:id="rId6"/>
  </externalReferences>
  <definedNames>
    <definedName name="AS2DocOpenMode" hidden="1">"AS2DocumentEdit"</definedName>
    <definedName name="_xlnm.Database" localSheetId="4">#REF!</definedName>
    <definedName name="_xlnm.Database">#REF!</definedName>
    <definedName name="_xlnm.Print_Area" localSheetId="0">'Cover '!$A$1:$I$40</definedName>
    <definedName name="_xlnm.Print_Area" localSheetId="3">SCF!$A$1:$E$77</definedName>
    <definedName name="_xlnm.Print_Area" localSheetId="1">SCI!$A$1:$H$76</definedName>
    <definedName name="_xlnm.Print_Area" localSheetId="2">SFP!$A$1:$H$83</definedName>
    <definedName name="_xlnm.Print_Titles" localSheetId="1">SCI!$1:$2</definedName>
    <definedName name="Z_0C92A18C_82C1_43C8_B8D2_6F7E21DEB0D9_.wvu.Cols" localSheetId="3" hidden="1">SCF!$G:$IV</definedName>
    <definedName name="Z_0C92A18C_82C1_43C8_B8D2_6F7E21DEB0D9_.wvu.Cols" localSheetId="4" hidden="1">SEQ!#REF!</definedName>
    <definedName name="Z_0C92A18C_82C1_43C8_B8D2_6F7E21DEB0D9_.wvu.Rows" localSheetId="3" hidden="1">SCF!$81:$65547</definedName>
    <definedName name="Z_2BD2C2C3_AF9C_11D6_9CEF_00D009775214_.wvu.Cols" localSheetId="3" hidden="1">SCF!$G:$IV</definedName>
    <definedName name="Z_2BD2C2C3_AF9C_11D6_9CEF_00D009775214_.wvu.Cols" localSheetId="4" hidden="1">SEQ!#REF!</definedName>
    <definedName name="Z_2BD2C2C3_AF9C_11D6_9CEF_00D009775214_.wvu.PrintArea" localSheetId="3" hidden="1">SCF!$A$1:$F$45</definedName>
    <definedName name="Z_2BD2C2C3_AF9C_11D6_9CEF_00D009775214_.wvu.Rows" localSheetId="3" hidden="1">SCF!$79:$65547</definedName>
    <definedName name="Z_3DF3D3DF_0C20_498D_AC7F_CE0D39724717_.wvu.Cols" localSheetId="3" hidden="1">SCF!$G:$IV</definedName>
    <definedName name="Z_3DF3D3DF_0C20_498D_AC7F_CE0D39724717_.wvu.Cols" localSheetId="4" hidden="1">SEQ!#REF!</definedName>
    <definedName name="Z_3DF3D3DF_0C20_498D_AC7F_CE0D39724717_.wvu.Rows" localSheetId="3" hidden="1">SCF!$81:$65547,SCF!$63:$64</definedName>
    <definedName name="Z_92AC9888_5B7E_11D6_9CEE_00D009757B57_.wvu.Cols" localSheetId="3" hidden="1">SCF!$G:$G</definedName>
    <definedName name="Z_9656BBF7_C4A3_41EC_B0C6_A21B380E3C2F_.wvu.Cols" localSheetId="3" hidden="1">SCF!$G:$G</definedName>
    <definedName name="Z_9656BBF7_C4A3_41EC_B0C6_A21B380E3C2F_.wvu.Cols" localSheetId="4" hidden="1">SEQ!#REF!</definedName>
    <definedName name="Z_9656BBF7_C4A3_41EC_B0C6_A21B380E3C2F_.wvu.PrintArea" localSheetId="4" hidden="1">SEQ!$A$1:$Q$58</definedName>
    <definedName name="Z_9656BBF7_C4A3_41EC_B0C6_A21B380E3C2F_.wvu.Rows" localSheetId="3" hidden="1">SCF!$81:$65547,SCF!$63:$64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7" i="2" l="1"/>
  <c r="D45" i="2"/>
  <c r="K50" i="5"/>
  <c r="M50" i="5"/>
  <c r="D29" i="2" l="1"/>
  <c r="D23" i="2"/>
  <c r="D40" i="2" l="1"/>
  <c r="O50" i="5" l="1"/>
  <c r="D49" i="3"/>
  <c r="D61" i="3"/>
  <c r="D18" i="2" l="1"/>
  <c r="O52" i="5" l="1"/>
  <c r="Q52" i="5" s="1"/>
  <c r="F43" i="2" l="1"/>
  <c r="O37" i="5" l="1"/>
  <c r="S37" i="5" l="1"/>
  <c r="Q39" i="5"/>
  <c r="U39" i="5" s="1"/>
  <c r="D43" i="2" l="1"/>
  <c r="Q35" i="5" l="1"/>
  <c r="U35" i="5" s="1"/>
  <c r="E59" i="4" l="1"/>
  <c r="C59" i="4"/>
  <c r="F61" i="3" l="1"/>
  <c r="F62" i="3" s="1"/>
  <c r="F34" i="3"/>
  <c r="B54" i="5" l="1"/>
  <c r="F31" i="5" l="1"/>
  <c r="E54" i="5"/>
  <c r="R37" i="5"/>
  <c r="T37" i="5"/>
  <c r="P37" i="5"/>
  <c r="D19" i="2" l="1"/>
  <c r="F50" i="3" l="1"/>
  <c r="F35" i="3"/>
  <c r="F39" i="3" s="1"/>
  <c r="F26" i="3"/>
  <c r="F18" i="3"/>
  <c r="F64" i="3" l="1"/>
  <c r="F66" i="3" s="1"/>
  <c r="F28" i="3"/>
  <c r="A67" i="4" l="1"/>
  <c r="A63" i="2"/>
  <c r="A57" i="5" l="1"/>
  <c r="O18" i="5" l="1"/>
  <c r="Q21" i="5" l="1"/>
  <c r="Q46" i="5" l="1"/>
  <c r="Q45" i="5"/>
  <c r="Q40" i="5"/>
  <c r="U40" i="5" s="1"/>
  <c r="Q38" i="5"/>
  <c r="Q37" i="5" l="1"/>
  <c r="U38" i="5"/>
  <c r="U37" i="5" s="1"/>
  <c r="U21" i="5"/>
  <c r="F47" i="2" l="1"/>
  <c r="F48" i="2" s="1"/>
  <c r="D48" i="2"/>
  <c r="S42" i="5"/>
  <c r="U45" i="5"/>
  <c r="U46" i="5"/>
  <c r="Q50" i="5"/>
  <c r="U50" i="5" s="1"/>
  <c r="Q49" i="5"/>
  <c r="U49" i="5" s="1"/>
  <c r="U52" i="5"/>
  <c r="S48" i="5"/>
  <c r="O42" i="5"/>
  <c r="O48" i="5"/>
  <c r="M48" i="5"/>
  <c r="K48" i="5"/>
  <c r="I48" i="5"/>
  <c r="G37" i="5"/>
  <c r="G54" i="5" s="1"/>
  <c r="S18" i="5"/>
  <c r="E39" i="4"/>
  <c r="I25" i="5"/>
  <c r="Q29" i="5"/>
  <c r="K25" i="5"/>
  <c r="K31" i="5" s="1"/>
  <c r="Q51" i="5"/>
  <c r="Q16" i="5"/>
  <c r="U16" i="5" s="1"/>
  <c r="O14" i="5"/>
  <c r="C39" i="4"/>
  <c r="Q19" i="5"/>
  <c r="Q20" i="5"/>
  <c r="U20" i="5" s="1"/>
  <c r="Q23" i="5"/>
  <c r="U23" i="5" s="1"/>
  <c r="Q22" i="5"/>
  <c r="U22" i="5" s="1"/>
  <c r="D31" i="5"/>
  <c r="L48" i="5"/>
  <c r="N48" i="5"/>
  <c r="P48" i="5"/>
  <c r="P54" i="5" s="1"/>
  <c r="R48" i="5"/>
  <c r="T48" i="5"/>
  <c r="T54" i="5" s="1"/>
  <c r="H37" i="5"/>
  <c r="I37" i="5"/>
  <c r="J37" i="5"/>
  <c r="K37" i="5"/>
  <c r="L37" i="5"/>
  <c r="M37" i="5"/>
  <c r="N37" i="5"/>
  <c r="D50" i="3"/>
  <c r="E14" i="5"/>
  <c r="E31" i="5" s="1"/>
  <c r="C14" i="5"/>
  <c r="C31" i="5" s="1"/>
  <c r="C54" i="5" s="1"/>
  <c r="P14" i="5"/>
  <c r="R14" i="5"/>
  <c r="S14" i="5"/>
  <c r="T14" i="5"/>
  <c r="H14" i="5"/>
  <c r="H31" i="5" s="1"/>
  <c r="I14" i="5"/>
  <c r="I31" i="5" s="1"/>
  <c r="J14" i="5"/>
  <c r="J31" i="5" s="1"/>
  <c r="K14" i="5"/>
  <c r="L14" i="5"/>
  <c r="M14" i="5"/>
  <c r="N14" i="5"/>
  <c r="N31" i="5" s="1"/>
  <c r="G14" i="5"/>
  <c r="G31" i="5" s="1"/>
  <c r="Q27" i="5"/>
  <c r="U27" i="5" s="1"/>
  <c r="P18" i="5"/>
  <c r="T18" i="5"/>
  <c r="O25" i="5"/>
  <c r="S25" i="5"/>
  <c r="Q26" i="5"/>
  <c r="U26" i="5" s="1"/>
  <c r="L25" i="5"/>
  <c r="M25" i="5"/>
  <c r="Q12" i="5"/>
  <c r="D62" i="3"/>
  <c r="D26" i="3"/>
  <c r="D18" i="3"/>
  <c r="Q43" i="5"/>
  <c r="U43" i="5" s="1"/>
  <c r="Q44" i="5"/>
  <c r="U44" i="5" s="1"/>
  <c r="E18" i="4"/>
  <c r="F25" i="2"/>
  <c r="F19" i="2"/>
  <c r="B31" i="5"/>
  <c r="B10" i="5"/>
  <c r="A1" i="5"/>
  <c r="B65" i="4"/>
  <c r="C18" i="4"/>
  <c r="A1" i="4"/>
  <c r="A1" i="3"/>
  <c r="A72" i="2"/>
  <c r="A71" i="2"/>
  <c r="A1" i="2"/>
  <c r="D25" i="2"/>
  <c r="D30" i="2" s="1"/>
  <c r="U19" i="5"/>
  <c r="D35" i="3"/>
  <c r="D39" i="3" s="1"/>
  <c r="S31" i="5" l="1"/>
  <c r="M31" i="5"/>
  <c r="O54" i="5"/>
  <c r="O31" i="5"/>
  <c r="F30" i="2"/>
  <c r="F35" i="2" s="1"/>
  <c r="F50" i="2" s="1"/>
  <c r="S54" i="5"/>
  <c r="M54" i="5"/>
  <c r="I54" i="5"/>
  <c r="U29" i="5"/>
  <c r="L31" i="5"/>
  <c r="K54" i="5"/>
  <c r="P31" i="5"/>
  <c r="U12" i="5"/>
  <c r="Q18" i="5"/>
  <c r="D35" i="2"/>
  <c r="D50" i="2" s="1"/>
  <c r="T31" i="5"/>
  <c r="Q48" i="5"/>
  <c r="U48" i="5"/>
  <c r="Q42" i="5"/>
  <c r="U42" i="5" s="1"/>
  <c r="D64" i="3"/>
  <c r="D66" i="3" s="1"/>
  <c r="E61" i="4"/>
  <c r="E65" i="4" s="1"/>
  <c r="Q25" i="5"/>
  <c r="U25" i="5"/>
  <c r="D28" i="3"/>
  <c r="C61" i="4"/>
  <c r="U18" i="5"/>
  <c r="Q14" i="5"/>
  <c r="D69" i="3" l="1"/>
  <c r="Q31" i="5"/>
  <c r="U54" i="5"/>
  <c r="Q54" i="5"/>
  <c r="C65" i="4"/>
  <c r="U14" i="5"/>
  <c r="U31" i="5" s="1"/>
</calcChain>
</file>

<file path=xl/sharedStrings.xml><?xml version="1.0" encoding="utf-8"?>
<sst xmlns="http://schemas.openxmlformats.org/spreadsheetml/2006/main" count="277" uniqueCount="220">
  <si>
    <t xml:space="preserve">ГРУПА СОФАРМА </t>
  </si>
  <si>
    <t>Съвет на директорите:</t>
  </si>
  <si>
    <t>д.и.н. Огнян Донев</t>
  </si>
  <si>
    <t>Весела Стоева</t>
  </si>
  <si>
    <t>Изпълнителен директор:</t>
  </si>
  <si>
    <t>Финансов директор:</t>
  </si>
  <si>
    <t>Борис Борисов</t>
  </si>
  <si>
    <t>Адрес на управление:</t>
  </si>
  <si>
    <t>гр. София</t>
  </si>
  <si>
    <t>ул. Илиенско шосе 16</t>
  </si>
  <si>
    <t>Адвокати:</t>
  </si>
  <si>
    <t>Венцислав Стоев</t>
  </si>
  <si>
    <t>Стефан Йовков</t>
  </si>
  <si>
    <t>Обслужващи банки:</t>
  </si>
  <si>
    <t>Райфайзенбанк (България)  ЕАД</t>
  </si>
  <si>
    <t>Банка ДСК ЕАД</t>
  </si>
  <si>
    <t>Одитори:</t>
  </si>
  <si>
    <t>Приложения</t>
  </si>
  <si>
    <t>Други доходи/(загуби) от дейността, нетно</t>
  </si>
  <si>
    <t>Изменение на наличностите от продукция и незавършено производство</t>
  </si>
  <si>
    <t>Разходи за материали</t>
  </si>
  <si>
    <t>Разходи за външни услуги</t>
  </si>
  <si>
    <t>Разходи за персонала</t>
  </si>
  <si>
    <t>Разходи за амортизация</t>
  </si>
  <si>
    <t>Балансова стойност на продадени стоки</t>
  </si>
  <si>
    <t>Други разходи за дейността</t>
  </si>
  <si>
    <t>Печалба от оперативна дейност</t>
  </si>
  <si>
    <t>Финансови приходи</t>
  </si>
  <si>
    <t>Финансови разходи</t>
  </si>
  <si>
    <t>Финансови приходи/(разходи), нетно</t>
  </si>
  <si>
    <t>Печалба преди данък върху печалбата</t>
  </si>
  <si>
    <t>Разход за данък върху печалбата</t>
  </si>
  <si>
    <t>Други компоненти на всеобхватния доход:</t>
  </si>
  <si>
    <t xml:space="preserve">Неконтролиращо участие </t>
  </si>
  <si>
    <t>АКТИВ</t>
  </si>
  <si>
    <t>Нетекущи активи</t>
  </si>
  <si>
    <t>Имоти, машини и оборудване</t>
  </si>
  <si>
    <t>Нематериални активи</t>
  </si>
  <si>
    <t>Инвестиционни имоти</t>
  </si>
  <si>
    <t>Текущи активи</t>
  </si>
  <si>
    <t>Материални запаси</t>
  </si>
  <si>
    <t xml:space="preserve">Търговски вземания </t>
  </si>
  <si>
    <t>Вземания от свързани предприятия</t>
  </si>
  <si>
    <t>Парични средства и парични еквиваленти</t>
  </si>
  <si>
    <t>ОБЩО АКТИВИ</t>
  </si>
  <si>
    <t>СОБСТВЕН КАПИТАЛ И ПАСИВИ</t>
  </si>
  <si>
    <t>Основен  акционерен капитал</t>
  </si>
  <si>
    <t>Резерви</t>
  </si>
  <si>
    <t>Неконтролиращо участие</t>
  </si>
  <si>
    <t>ОБЩО СОБСТВЕН КАПИТАЛ</t>
  </si>
  <si>
    <t>ПАСИВИ</t>
  </si>
  <si>
    <t>Нетекущи задължения</t>
  </si>
  <si>
    <t>Дългосрочни банкови заеми</t>
  </si>
  <si>
    <t>Пасиви по отсрочени данъци</t>
  </si>
  <si>
    <t>Други нетекущи задължения</t>
  </si>
  <si>
    <t>Текущи задължения</t>
  </si>
  <si>
    <t>Краткосрочна част на дългосрочни банкови заеми</t>
  </si>
  <si>
    <t>Търговски задължения</t>
  </si>
  <si>
    <t>Задължения към свързани предприятия</t>
  </si>
  <si>
    <t>Задължения към персонала и за социално осигуряване</t>
  </si>
  <si>
    <t>Задължения за данъци</t>
  </si>
  <si>
    <t>Други текущи задължения</t>
  </si>
  <si>
    <t>ОБЩО ПАСИВИ</t>
  </si>
  <si>
    <t>ОБЩО СОБСТВЕН КАПИТАЛ И ПАСИВИ</t>
  </si>
  <si>
    <t>BGN'000</t>
  </si>
  <si>
    <t>Парични потоци от оперативна дейност</t>
  </si>
  <si>
    <t>Постъпления от клиенти</t>
  </si>
  <si>
    <t>Плащания на доставчици</t>
  </si>
  <si>
    <t>Плащания на персонала и за социалното осигуряване</t>
  </si>
  <si>
    <t>Платени данъци (без данъци върху печалбата)</t>
  </si>
  <si>
    <t>Възстановени данъци (без данъци върху печалбата)</t>
  </si>
  <si>
    <t>Платени лихви и банкови такси по заеми за оборотни средства</t>
  </si>
  <si>
    <t>Курсови разлики, нетно</t>
  </si>
  <si>
    <t>Други постъпления/(плащания), нетно</t>
  </si>
  <si>
    <t>Парични потоци от инвестиционна дейност</t>
  </si>
  <si>
    <t>Покупки на имоти, машини и оборудване</t>
  </si>
  <si>
    <t>Постъпления от продажби на имоти, машини и оборудване</t>
  </si>
  <si>
    <t>Покупки на нематериални активи</t>
  </si>
  <si>
    <t>Парични потоци от финансова дейност</t>
  </si>
  <si>
    <t>Обратно изкупени собствени акции</t>
  </si>
  <si>
    <t>Платени лихви и такси по заеми с инвестиционно предназначение</t>
  </si>
  <si>
    <t>Изплатени дивиденти</t>
  </si>
  <si>
    <t>Парични средства и парични еквиваленти на 1 януари</t>
  </si>
  <si>
    <t>Отнасящ се към притежателите на собствения капитал на дружеството-майка</t>
  </si>
  <si>
    <t>Общо собствен капитал</t>
  </si>
  <si>
    <t>Основен акционерен капитал</t>
  </si>
  <si>
    <t>Законови резерви</t>
  </si>
  <si>
    <t>Преоценъчен резерв - имоти, машини и оборудване</t>
  </si>
  <si>
    <t>Общо</t>
  </si>
  <si>
    <t xml:space="preserve">Разпределение на печалбата за:               </t>
  </si>
  <si>
    <t>* законови резерви</t>
  </si>
  <si>
    <t>Ефекти поети от неконтролиращото участие по:</t>
  </si>
  <si>
    <t>* разпределение на дивиденти</t>
  </si>
  <si>
    <t xml:space="preserve">* увеличение на участия в дъщерни дружества </t>
  </si>
  <si>
    <t>* намаление на участия в дъщерни дружества</t>
  </si>
  <si>
    <t>Активи по отсрочени данъци</t>
  </si>
  <si>
    <t>Началник отдел "Правен":</t>
  </si>
  <si>
    <t>Курсови разлики от преизчисляване на чуждестранни дейности</t>
  </si>
  <si>
    <t>Адвокатско дружество "Гачев, Балева, Партньори"</t>
  </si>
  <si>
    <t>Александър Чаушев</t>
  </si>
  <si>
    <t>Дългосрочни вземания от свързани предприятия</t>
  </si>
  <si>
    <t>Други дългосрочни вземания</t>
  </si>
  <si>
    <t>Предоставени заеми на свързани предприятия</t>
  </si>
  <si>
    <t>Предоставени заеми на други предприятия</t>
  </si>
  <si>
    <t xml:space="preserve">Възстановени заеми, предоставени на други предприятия </t>
  </si>
  <si>
    <t xml:space="preserve">Получени лихви по предоставени заеми и депозити </t>
  </si>
  <si>
    <t>* емисия на капитал в дъщерни дружества</t>
  </si>
  <si>
    <t xml:space="preserve">Краткосрочни банкови заеми </t>
  </si>
  <si>
    <t>Постъпления от дългосрочни банкови заеми</t>
  </si>
  <si>
    <t>Изплащане на дългосрочни банкови заеми</t>
  </si>
  <si>
    <t>Огнян Палавеев</t>
  </si>
  <si>
    <t xml:space="preserve"> * други компоненти на всеобхватния доход, нетно от данъци</t>
  </si>
  <si>
    <t xml:space="preserve">Компоненти, които могат да бъдат рекласифицирани в печалбата или загубата: </t>
  </si>
  <si>
    <t>Съставител:</t>
  </si>
  <si>
    <t>Людмила Бонджова</t>
  </si>
  <si>
    <t xml:space="preserve">Съставител: </t>
  </si>
  <si>
    <t>Дългосрочни задължения към персонала</t>
  </si>
  <si>
    <t>Правителствени финансирания</t>
  </si>
  <si>
    <t>Неразпределена печалба</t>
  </si>
  <si>
    <t>Прехвърляне към неразпределена печалба</t>
  </si>
  <si>
    <t>Репутация</t>
  </si>
  <si>
    <t>Капитал, отнасящ се към притежателите на                                                  собствения капитал на дружеството - майка</t>
  </si>
  <si>
    <t>Покупки на инвестиции в асоциирани дружества и съвместни дружествa</t>
  </si>
  <si>
    <t>Инвестиции в асоциирани и съвместни дружества</t>
  </si>
  <si>
    <t>Други краткосрочни вземания и активи</t>
  </si>
  <si>
    <t>Задължения по договори за факторинг</t>
  </si>
  <si>
    <t>Изплащане на заеми на други предприятия</t>
  </si>
  <si>
    <t>Изплатени лихви и такси по факторинг</t>
  </si>
  <si>
    <t>Юробанк България АД</t>
  </si>
  <si>
    <t>ИНГ Банк Н.В. - клон София</t>
  </si>
  <si>
    <t>Уникредит  Булбанк АД</t>
  </si>
  <si>
    <t>Сосиете Женерал Експресбанк АД</t>
  </si>
  <si>
    <t>Платени данъци върху печалбата</t>
  </si>
  <si>
    <t>Бейкър Тили Клиту и Партньори ООД</t>
  </si>
  <si>
    <t>Постъпления/(плащания) от сделки с неконтролиращото участие, нетно</t>
  </si>
  <si>
    <t>Нетни парични потоци използвани в оперативна дейност</t>
  </si>
  <si>
    <t>Постъпления на суми по факторинг</t>
  </si>
  <si>
    <t>* придобиване на/(освобождаване от) дъщерни дружества</t>
  </si>
  <si>
    <t>Постъпления от краткосрочни банкови заеми (вкл. увеличение на овърдрафти)</t>
  </si>
  <si>
    <t>Изплащане на краткосрочни банкови заеми (вкл. намаление на овърдрафти)</t>
  </si>
  <si>
    <t>Възстановени данъци върху печалбата</t>
  </si>
  <si>
    <t>Печалба/(Загуба) от придобиване и освобождаване на и от дъщерни дружества</t>
  </si>
  <si>
    <t xml:space="preserve">Компоненти, които няма да бъдат рекласифицирани в печалбата или загубата: </t>
  </si>
  <si>
    <t>Получени заеми от други предприятия</t>
  </si>
  <si>
    <t>Приходи от договори с клиенти</t>
  </si>
  <si>
    <t>Собствениците на дружеството - майка</t>
  </si>
  <si>
    <t>Други дългосрочни капиталови инвестиции</t>
  </si>
  <si>
    <t xml:space="preserve">Покупки на капиталови инвестиции </t>
  </si>
  <si>
    <t xml:space="preserve">Постъпления от продажба на капиталови инвестиции </t>
  </si>
  <si>
    <t>Резерв по финансови активи по справедлива стойност през друг всеобхватен доход</t>
  </si>
  <si>
    <t>Резерв от преизчисления на чуждестранни дейности  във валутата на представяне</t>
  </si>
  <si>
    <t>Постъпления от дивиденти по капиталови инвестиции</t>
  </si>
  <si>
    <t xml:space="preserve">* разпределение на дивиденти </t>
  </si>
  <si>
    <t>КОНСОЛИДИРАН ОТЧЕТ ЗА ВСЕОБХВАТНИЯ ДОХОД</t>
  </si>
  <si>
    <t>КОНСОЛИДИРАН ОТЧЕТ ЗА ФИНАНСОВОТО СЪСТОЯНИЕ</t>
  </si>
  <si>
    <t xml:space="preserve">КОНСОЛИДИРАН ОТЧЕТ ЗА ПАРИЧНИТЕ ПОТОЦИ </t>
  </si>
  <si>
    <t>КОНСОЛИДИРАН ОТЧЕТ ЗА ПРОМЕНИТЕ В СОБСТВЕНИЯ КАПИТАЛ</t>
  </si>
  <si>
    <t xml:space="preserve">Нетна промяна в справедливата стойност на други дългосрочни капиталови инвестиции </t>
  </si>
  <si>
    <t>Салдо на 1 януари 2019 година</t>
  </si>
  <si>
    <t>Промени в собствения капитал за 2019 година</t>
  </si>
  <si>
    <t>Плащания по лизинг</t>
  </si>
  <si>
    <t>Задължения по лизинг</t>
  </si>
  <si>
    <t>Получени заеми от свързани предприятия</t>
  </si>
  <si>
    <t>Иван Бадински</t>
  </si>
  <si>
    <t>Нетни парични потоци от финансова дейност</t>
  </si>
  <si>
    <t>Нетно (намаление)/увеличение на паричните средства и паричните еквиваленти</t>
  </si>
  <si>
    <t>Активи държани за продажба</t>
  </si>
  <si>
    <t>Дългосрочни задължения към свързани лица</t>
  </si>
  <si>
    <t>31 декември 2019               BGN'000</t>
  </si>
  <si>
    <t>Краткосрочна част на задължения по лизинг</t>
  </si>
  <si>
    <t>Покупка на инвестиционни имоти</t>
  </si>
  <si>
    <t>Постъпления от продажба на инвестиции в асоциирани дружества и съвместни дружества</t>
  </si>
  <si>
    <t>Получени правителствени финансирания</t>
  </si>
  <si>
    <t>Салдо на 1 януари 2020 година</t>
  </si>
  <si>
    <t>Промени в собствения капитал за 2020 година</t>
  </si>
  <si>
    <t>Александър Йотов</t>
  </si>
  <si>
    <t>Изплащане на заеми от свързани предприятия</t>
  </si>
  <si>
    <t>Постъпления от продажба на обратно изкупени собствени акции</t>
  </si>
  <si>
    <t>Симеон Донев</t>
  </si>
  <si>
    <t xml:space="preserve">Прокуристи: </t>
  </si>
  <si>
    <t>Обезценка на нетекущи активи извън обхвата на МСФО 9</t>
  </si>
  <si>
    <t>Последващи преоценки на имоти, машини и оборудване</t>
  </si>
  <si>
    <t>Данък върху дохода, свързан с компонентите на другия всеобхватен доход, които няма да бъдат рекласифицирани</t>
  </si>
  <si>
    <t>* дивиденти от печалба за 2019 година</t>
  </si>
  <si>
    <t>* шестмесечни дивиденти от печалба за 2020 година</t>
  </si>
  <si>
    <t xml:space="preserve">Изпълнителен директор: </t>
  </si>
  <si>
    <t>за годината, завършваща на 31 декември 2020 година</t>
  </si>
  <si>
    <t>Последващи оценки на пасиви по пенсионни планове с дефинирани доходи</t>
  </si>
  <si>
    <t>Парични средства и парични еквиваленти на 31 декември</t>
  </si>
  <si>
    <t>Нетна печалба за годината</t>
  </si>
  <si>
    <t>Друг всеобхватен доход за годината, нетно от данък</t>
  </si>
  <si>
    <t>ОБЩО ВСЕОБХВАТЕН ДОХОД ЗА ГОДИНАТА</t>
  </si>
  <si>
    <t xml:space="preserve">Нетна печалба за годината, отнасяща се към: </t>
  </si>
  <si>
    <t>Общ всеобхватен доход за годината, отнасящ се към:</t>
  </si>
  <si>
    <t>Постъпления от продажба на нематериални активи</t>
  </si>
  <si>
    <t>Салдо на 31 декември 2019 година</t>
  </si>
  <si>
    <t>Салдо на 31 декември 2020 година</t>
  </si>
  <si>
    <t xml:space="preserve">Общ всеобхватен доход за годината, в т.ч.: </t>
  </si>
  <si>
    <t xml:space="preserve"> * нетна печалба за годината</t>
  </si>
  <si>
    <t>Ефект от обратно изкупени акции</t>
  </si>
  <si>
    <t>-</t>
  </si>
  <si>
    <t>* разпределение на шест-месечни дивиденти от печалба за 2019 година</t>
  </si>
  <si>
    <t>към 31 декември 2020 година</t>
  </si>
  <si>
    <t>31 декември 
2020
BGN'000</t>
  </si>
  <si>
    <t>Ефект от обратно изкупени акции:</t>
  </si>
  <si>
    <t>Основна нетна печалба на акция</t>
  </si>
  <si>
    <t>BGN</t>
  </si>
  <si>
    <t>Постъпления/(Плащания) за придобиване на дъщерни дружества, нетно от получени парични средства</t>
  </si>
  <si>
    <t>Постъпления от освобождаване на дъщерни дружества, нетно от предоставените парични средства</t>
  </si>
  <si>
    <t>Възстановени заеми, предоставени на свързани предприятия</t>
  </si>
  <si>
    <t>Нетни парични потоци от/(използвани в) инвестиционна дейност</t>
  </si>
  <si>
    <t>Печалба от асоциирани и съвместни дружества, нетно</t>
  </si>
  <si>
    <t>Приложенията на страници от 5 до 182 са неразделна част от консолидирания финансов отчет</t>
  </si>
  <si>
    <t>13, 19</t>
  </si>
  <si>
    <t>Дял от другия всеобхватен доход на асоциирани дружества</t>
  </si>
  <si>
    <t>16,17</t>
  </si>
  <si>
    <t>15,19</t>
  </si>
  <si>
    <t>(Загуба)/печалба от придобиване на и освобождаване от дъщерни дружества</t>
  </si>
  <si>
    <t>15,32</t>
  </si>
  <si>
    <t>Постъпления от неконтролиращото участие при емисия на акции в дъщерни дружества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</si>
</sst>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-* #,##0.00\ _л_в_._-;\-* #,##0.00\ _л_в_._-;_-* &quot;-&quot;??\ _л_в_._-;_-@_-"/>
    <numFmt numFmtId="165" formatCode="_(* #,##0_);_(* \(#,##0\);_(* &quot;-&quot;_);_(@_)"/>
    <numFmt numFmtId="166" formatCode="_(* #,##0.00_);_(* \(#,##0.00\);_(* &quot;-&quot;??_);_(@_)"/>
    <numFmt numFmtId="167" formatCode="_(* #,##0_);_(* \(#,##0\);_(* &quot;-&quot;??_);_(@_)"/>
    <numFmt numFmtId="168" formatCode="_(* #,##0.00_);_(* \(#,##0.00\);_(* &quot;-&quot;_);_(@_)"/>
    <numFmt numFmtId="169" formatCode="0.00000"/>
  </numFmts>
  <fonts count="88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4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3"/>
      <name val="Times New Roman"/>
      <family val="1"/>
    </font>
    <font>
      <sz val="12"/>
      <name val="Times New Roman"/>
      <family val="1"/>
    </font>
    <font>
      <sz val="10"/>
      <name val="OpalB"/>
    </font>
    <font>
      <sz val="13"/>
      <name val="Times New Roman"/>
      <family val="1"/>
    </font>
    <font>
      <sz val="14"/>
      <name val="Times New Roman"/>
      <family val="1"/>
    </font>
    <font>
      <sz val="10"/>
      <name val="Times New Roman"/>
      <family val="1"/>
    </font>
    <font>
      <sz val="10"/>
      <name val="Hebar"/>
      <family val="2"/>
    </font>
    <font>
      <sz val="10"/>
      <name val="Arial"/>
      <family val="2"/>
      <charset val="204"/>
    </font>
    <font>
      <sz val="10"/>
      <name val="OpalB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b/>
      <sz val="9"/>
      <name val="Times New Roman"/>
      <family val="1"/>
    </font>
    <font>
      <b/>
      <i/>
      <sz val="11"/>
      <name val="Times New Roman"/>
      <family val="1"/>
    </font>
    <font>
      <b/>
      <sz val="11"/>
      <color indexed="8"/>
      <name val="Times New Roman"/>
      <family val="1"/>
    </font>
    <font>
      <b/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Times New Roman"/>
      <family val="1"/>
    </font>
    <font>
      <sz val="11"/>
      <color indexed="8"/>
      <name val="Times New Roman"/>
      <family val="1"/>
      <charset val="204"/>
    </font>
    <font>
      <i/>
      <sz val="10"/>
      <color indexed="8"/>
      <name val="Times New Roman"/>
      <family val="1"/>
    </font>
    <font>
      <b/>
      <i/>
      <sz val="10"/>
      <color indexed="8"/>
      <name val="Times New Roman"/>
      <family val="1"/>
    </font>
    <font>
      <b/>
      <i/>
      <sz val="11"/>
      <color indexed="8"/>
      <name val="Times New Roman"/>
      <family val="1"/>
    </font>
    <font>
      <i/>
      <sz val="11"/>
      <name val="Times New Roman"/>
      <family val="1"/>
    </font>
    <font>
      <b/>
      <i/>
      <sz val="9"/>
      <color indexed="8"/>
      <name val="Times New Roman"/>
      <family val="1"/>
    </font>
    <font>
      <b/>
      <i/>
      <sz val="10"/>
      <name val="Times New Roman"/>
      <family val="1"/>
    </font>
    <font>
      <b/>
      <sz val="11"/>
      <name val="Times New Roman Cyr"/>
      <family val="1"/>
      <charset val="204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1"/>
      <name val="Times New Roman Cyr"/>
      <family val="1"/>
      <charset val="204"/>
    </font>
    <font>
      <sz val="11"/>
      <name val="Times New Roman CYR"/>
    </font>
    <font>
      <sz val="10"/>
      <name val="Times New Roman Cyr"/>
      <charset val="204"/>
    </font>
    <font>
      <i/>
      <sz val="10"/>
      <name val="Times New Roman CYR"/>
      <family val="1"/>
      <charset val="204"/>
    </font>
    <font>
      <i/>
      <sz val="11"/>
      <name val="Times New Roman Cyr"/>
      <family val="1"/>
      <charset val="204"/>
    </font>
    <font>
      <b/>
      <i/>
      <sz val="11"/>
      <name val="Times New Roman Cyr"/>
      <charset val="204"/>
    </font>
    <font>
      <sz val="10"/>
      <color indexed="10"/>
      <name val="Times New Roman Cyr"/>
      <family val="1"/>
      <charset val="204"/>
    </font>
    <font>
      <sz val="11"/>
      <color indexed="10"/>
      <name val="Times New Roman Cyr"/>
      <family val="1"/>
      <charset val="204"/>
    </font>
    <font>
      <b/>
      <i/>
      <sz val="10"/>
      <name val="Times New Roman Cyr"/>
      <family val="1"/>
      <charset val="204"/>
    </font>
    <font>
      <sz val="11"/>
      <name val="Times New Roman Cyr"/>
      <charset val="204"/>
    </font>
    <font>
      <b/>
      <sz val="10"/>
      <color indexed="8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sz val="8"/>
      <name val="Times New Roman"/>
      <family val="1"/>
      <charset val="204"/>
    </font>
    <font>
      <b/>
      <i/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sz val="10"/>
      <name val="Arial"/>
      <family val="2"/>
      <charset val="204"/>
    </font>
    <font>
      <b/>
      <sz val="10"/>
      <color rgb="FFFF0000"/>
      <name val="Times New Roman"/>
      <family val="1"/>
    </font>
    <font>
      <b/>
      <sz val="10"/>
      <name val="Times New Roman"/>
      <family val="1"/>
      <charset val="204"/>
    </font>
    <font>
      <sz val="11"/>
      <color rgb="FFFF0000"/>
      <name val="Times New Roman Cyr"/>
      <family val="1"/>
      <charset val="204"/>
    </font>
    <font>
      <sz val="10"/>
      <color rgb="FFFF0000"/>
      <name val="Arial"/>
      <family val="2"/>
      <charset val="204"/>
    </font>
    <font>
      <b/>
      <sz val="11"/>
      <color rgb="FFFF0000"/>
      <name val="Times New Roman"/>
      <family val="1"/>
      <charset val="204"/>
    </font>
    <font>
      <sz val="10"/>
      <color theme="1"/>
      <name val="Times New Roman Cyr"/>
      <family val="1"/>
      <charset val="204"/>
    </font>
    <font>
      <sz val="10"/>
      <name val="Arial"/>
      <family val="2"/>
      <charset val="204"/>
    </font>
    <font>
      <i/>
      <sz val="8"/>
      <name val="Times New Roman"/>
      <family val="1"/>
      <charset val="204"/>
    </font>
    <font>
      <i/>
      <sz val="12"/>
      <color indexed="10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i/>
      <sz val="10"/>
      <name val="Times New Roman"/>
      <family val="1"/>
      <charset val="204"/>
    </font>
    <font>
      <i/>
      <sz val="12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sz val="13"/>
      <name val="Times New Roman"/>
      <family val="1"/>
      <charset val="204"/>
    </font>
    <font>
      <sz val="13"/>
      <name val="Times New Roman"/>
      <family val="1"/>
      <charset val="204"/>
    </font>
    <font>
      <i/>
      <sz val="13"/>
      <name val="Times New Roman"/>
      <family val="1"/>
      <charset val="204"/>
    </font>
    <font>
      <b/>
      <i/>
      <sz val="13"/>
      <name val="Times New Roman"/>
      <family val="1"/>
      <charset val="204"/>
    </font>
    <font>
      <b/>
      <i/>
      <sz val="13"/>
      <color indexed="8"/>
      <name val="Times New Roman"/>
      <family val="1"/>
      <charset val="204"/>
    </font>
    <font>
      <b/>
      <sz val="13"/>
      <color indexed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1"/>
      <color theme="1"/>
      <name val="Times New Roman"/>
      <family val="2"/>
    </font>
    <font>
      <sz val="10"/>
      <name val="Times New Roman"/>
      <family val="1"/>
      <charset val="204"/>
    </font>
    <font>
      <u/>
      <sz val="10"/>
      <color indexed="12"/>
      <name val="Hebar"/>
      <family val="2"/>
    </font>
    <font>
      <sz val="12"/>
      <name val="Hebar"/>
      <charset val="204"/>
    </font>
    <font>
      <sz val="8"/>
      <name val="Arial"/>
      <family val="2"/>
    </font>
    <font>
      <sz val="11"/>
      <color indexed="8"/>
      <name val="Times New Roman"/>
      <family val="2"/>
    </font>
    <font>
      <i/>
      <sz val="13"/>
      <name val="Times New Roman"/>
      <family val="1"/>
    </font>
    <font>
      <i/>
      <sz val="10"/>
      <color indexed="8"/>
      <name val="Times New Roman"/>
      <family val="1"/>
      <charset val="204"/>
    </font>
    <font>
      <i/>
      <sz val="11"/>
      <color rgb="FFFF0000"/>
      <name val="Times New Roman"/>
      <family val="1"/>
      <charset val="204"/>
    </font>
    <font>
      <b/>
      <sz val="9"/>
      <color rgb="FFFF0000"/>
      <name val="Times New Roman"/>
      <family val="1"/>
      <charset val="204"/>
    </font>
    <font>
      <b/>
      <sz val="9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45">
    <xf numFmtId="0" fontId="0" fillId="0" borderId="0"/>
    <xf numFmtId="0" fontId="8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8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166" fontId="51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13" fillId="0" borderId="0"/>
    <xf numFmtId="0" fontId="74" fillId="0" borderId="0"/>
    <xf numFmtId="164" fontId="2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6" fillId="0" borderId="0" applyFont="0" applyFill="0" applyBorder="0" applyAlignment="0" applyProtection="0"/>
    <xf numFmtId="0" fontId="21" fillId="0" borderId="0"/>
    <xf numFmtId="0" fontId="75" fillId="0" borderId="0"/>
    <xf numFmtId="9" fontId="21" fillId="0" borderId="0" applyFont="0" applyFill="0" applyBorder="0" applyAlignment="0" applyProtection="0"/>
    <xf numFmtId="0" fontId="75" fillId="0" borderId="0"/>
    <xf numFmtId="0" fontId="76" fillId="0" borderId="0"/>
    <xf numFmtId="164" fontId="13" fillId="0" borderId="0" applyFont="0" applyFill="0" applyBorder="0" applyAlignment="0" applyProtection="0"/>
    <xf numFmtId="0" fontId="13" fillId="0" borderId="0"/>
    <xf numFmtId="0" fontId="77" fillId="0" borderId="0"/>
    <xf numFmtId="9" fontId="13" fillId="0" borderId="0" applyFont="0" applyFill="0" applyBorder="0" applyAlignment="0" applyProtection="0"/>
    <xf numFmtId="0" fontId="13" fillId="0" borderId="0"/>
    <xf numFmtId="0" fontId="76" fillId="0" borderId="0"/>
    <xf numFmtId="0" fontId="2" fillId="0" borderId="0"/>
    <xf numFmtId="0" fontId="78" fillId="0" borderId="0"/>
    <xf numFmtId="0" fontId="1" fillId="0" borderId="0"/>
    <xf numFmtId="0" fontId="13" fillId="0" borderId="0"/>
    <xf numFmtId="0" fontId="79" fillId="0" borderId="0" applyNumberFormat="0" applyFill="0" applyBorder="0" applyAlignment="0" applyProtection="0">
      <alignment vertical="top"/>
      <protection locked="0"/>
    </xf>
    <xf numFmtId="0" fontId="80" fillId="0" borderId="0"/>
    <xf numFmtId="9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0" fontId="81" fillId="0" borderId="0"/>
    <xf numFmtId="43" fontId="82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3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77" fillId="0" borderId="0"/>
    <xf numFmtId="0" fontId="13" fillId="0" borderId="0"/>
  </cellStyleXfs>
  <cellXfs count="360">
    <xf numFmtId="0" fontId="0" fillId="0" borderId="0" xfId="0"/>
    <xf numFmtId="0" fontId="3" fillId="0" borderId="1" xfId="0" applyFont="1" applyBorder="1"/>
    <xf numFmtId="0" fontId="3" fillId="0" borderId="1" xfId="0" applyFont="1" applyFill="1" applyBorder="1"/>
    <xf numFmtId="0" fontId="4" fillId="0" borderId="1" xfId="0" applyFont="1" applyFill="1" applyBorder="1"/>
    <xf numFmtId="0" fontId="5" fillId="0" borderId="1" xfId="0" applyFont="1" applyBorder="1"/>
    <xf numFmtId="0" fontId="4" fillId="0" borderId="1" xfId="0" applyFont="1" applyBorder="1"/>
    <xf numFmtId="0" fontId="4" fillId="0" borderId="0" xfId="0" applyFont="1"/>
    <xf numFmtId="0" fontId="3" fillId="0" borderId="0" xfId="0" applyFont="1"/>
    <xf numFmtId="0" fontId="6" fillId="0" borderId="0" xfId="0" applyFont="1" applyFill="1"/>
    <xf numFmtId="0" fontId="7" fillId="0" borderId="0" xfId="0" applyFont="1" applyFill="1"/>
    <xf numFmtId="0" fontId="5" fillId="0" borderId="0" xfId="0" applyFont="1"/>
    <xf numFmtId="0" fontId="5" fillId="0" borderId="0" xfId="1" applyFont="1" applyAlignment="1">
      <alignment vertical="center"/>
    </xf>
    <xf numFmtId="0" fontId="5" fillId="0" borderId="0" xfId="0" applyFont="1" applyFill="1"/>
    <xf numFmtId="0" fontId="6" fillId="0" borderId="0" xfId="0" applyFont="1"/>
    <xf numFmtId="0" fontId="9" fillId="0" borderId="0" xfId="0" applyFont="1"/>
    <xf numFmtId="0" fontId="10" fillId="0" borderId="0" xfId="0" applyFont="1"/>
    <xf numFmtId="0" fontId="7" fillId="0" borderId="0" xfId="0" applyFont="1"/>
    <xf numFmtId="0" fontId="4" fillId="0" borderId="0" xfId="0" applyFont="1" applyFill="1" applyAlignment="1">
      <alignment horizontal="right"/>
    </xf>
    <xf numFmtId="0" fontId="10" fillId="0" borderId="0" xfId="0" applyFont="1" applyFill="1"/>
    <xf numFmtId="0" fontId="11" fillId="0" borderId="0" xfId="0" applyFont="1"/>
    <xf numFmtId="0" fontId="11" fillId="0" borderId="0" xfId="0" applyFont="1" applyFill="1"/>
    <xf numFmtId="0" fontId="4" fillId="0" borderId="0" xfId="0" applyFont="1" applyFill="1"/>
    <xf numFmtId="0" fontId="16" fillId="0" borderId="0" xfId="0" applyFont="1" applyFill="1" applyBorder="1"/>
    <xf numFmtId="0" fontId="16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left" wrapText="1"/>
    </xf>
    <xf numFmtId="0" fontId="18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center"/>
    </xf>
    <xf numFmtId="165" fontId="16" fillId="0" borderId="0" xfId="0" applyNumberFormat="1" applyFont="1" applyFill="1" applyBorder="1" applyAlignment="1">
      <alignment horizontal="right"/>
    </xf>
    <xf numFmtId="165" fontId="16" fillId="0" borderId="0" xfId="0" applyNumberFormat="1" applyFont="1" applyFill="1" applyBorder="1"/>
    <xf numFmtId="0" fontId="16" fillId="0" borderId="0" xfId="0" applyFont="1" applyFill="1" applyBorder="1" applyAlignment="1">
      <alignment horizontal="left" vertical="center" wrapText="1"/>
    </xf>
    <xf numFmtId="165" fontId="16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right"/>
    </xf>
    <xf numFmtId="37" fontId="16" fillId="0" borderId="0" xfId="0" applyNumberFormat="1" applyFont="1" applyFill="1" applyBorder="1" applyAlignment="1">
      <alignment horizontal="right"/>
    </xf>
    <xf numFmtId="165" fontId="15" fillId="0" borderId="2" xfId="0" applyNumberFormat="1" applyFont="1" applyFill="1" applyBorder="1" applyAlignment="1">
      <alignment horizontal="right"/>
    </xf>
    <xf numFmtId="0" fontId="19" fillId="0" borderId="0" xfId="0" applyFont="1" applyFill="1" applyBorder="1" applyAlignment="1">
      <alignment horizontal="left" vertical="center"/>
    </xf>
    <xf numFmtId="166" fontId="15" fillId="0" borderId="0" xfId="0" applyNumberFormat="1" applyFont="1" applyFill="1" applyBorder="1" applyAlignment="1">
      <alignment horizontal="right"/>
    </xf>
    <xf numFmtId="165" fontId="15" fillId="0" borderId="0" xfId="0" applyNumberFormat="1" applyFont="1" applyFill="1" applyBorder="1" applyAlignment="1">
      <alignment horizontal="right"/>
    </xf>
    <xf numFmtId="165" fontId="16" fillId="0" borderId="1" xfId="0" applyNumberFormat="1" applyFont="1" applyFill="1" applyBorder="1" applyAlignment="1">
      <alignment horizontal="right"/>
    </xf>
    <xf numFmtId="0" fontId="4" fillId="0" borderId="0" xfId="0" applyFont="1" applyFill="1" applyBorder="1" applyAlignment="1">
      <alignment horizontal="center"/>
    </xf>
    <xf numFmtId="167" fontId="16" fillId="0" borderId="0" xfId="11" applyNumberFormat="1" applyFont="1" applyFill="1" applyBorder="1"/>
    <xf numFmtId="0" fontId="21" fillId="0" borderId="0" xfId="0" applyFont="1" applyFill="1" applyBorder="1" applyAlignment="1">
      <alignment horizontal="center"/>
    </xf>
    <xf numFmtId="167" fontId="16" fillId="0" borderId="0" xfId="0" applyNumberFormat="1" applyFont="1" applyFill="1" applyBorder="1"/>
    <xf numFmtId="0" fontId="23" fillId="0" borderId="0" xfId="0" applyFont="1" applyFill="1" applyBorder="1" applyAlignment="1">
      <alignment horizontal="center"/>
    </xf>
    <xf numFmtId="165" fontId="19" fillId="0" borderId="0" xfId="11" applyNumberFormat="1" applyFont="1" applyFill="1" applyBorder="1" applyAlignment="1"/>
    <xf numFmtId="165" fontId="23" fillId="0" borderId="0" xfId="0" applyNumberFormat="1" applyFont="1" applyFill="1" applyBorder="1" applyAlignment="1">
      <alignment horizontal="center"/>
    </xf>
    <xf numFmtId="0" fontId="22" fillId="0" borderId="0" xfId="6" applyFont="1" applyFill="1" applyBorder="1" applyAlignment="1">
      <alignment horizontal="center"/>
    </xf>
    <xf numFmtId="165" fontId="22" fillId="0" borderId="0" xfId="6" applyNumberFormat="1" applyFont="1" applyFill="1" applyBorder="1" applyAlignment="1">
      <alignment horizontal="center" vertical="center"/>
    </xf>
    <xf numFmtId="0" fontId="22" fillId="0" borderId="0" xfId="6" applyFont="1" applyFill="1" applyBorder="1" applyAlignment="1">
      <alignment horizontal="center" vertical="center"/>
    </xf>
    <xf numFmtId="0" fontId="22" fillId="0" borderId="0" xfId="6" applyFont="1" applyFill="1" applyBorder="1" applyAlignment="1">
      <alignment horizontal="left" vertical="center"/>
    </xf>
    <xf numFmtId="165" fontId="22" fillId="0" borderId="0" xfId="0" applyNumberFormat="1" applyFont="1" applyFill="1" applyBorder="1" applyAlignment="1">
      <alignment horizontal="right"/>
    </xf>
    <xf numFmtId="0" fontId="24" fillId="0" borderId="0" xfId="0" applyFont="1" applyFill="1" applyBorder="1" applyAlignment="1">
      <alignment horizontal="left" vertical="center"/>
    </xf>
    <xf numFmtId="0" fontId="11" fillId="0" borderId="0" xfId="6" applyFont="1" applyFill="1" applyBorder="1" applyAlignment="1">
      <alignment horizontal="center" vertical="center"/>
    </xf>
    <xf numFmtId="165" fontId="16" fillId="0" borderId="0" xfId="6" applyNumberFormat="1" applyFont="1" applyFill="1" applyBorder="1" applyAlignment="1">
      <alignment horizontal="right" vertical="center" wrapText="1"/>
    </xf>
    <xf numFmtId="0" fontId="25" fillId="0" borderId="0" xfId="0" applyFont="1" applyFill="1"/>
    <xf numFmtId="0" fontId="27" fillId="0" borderId="0" xfId="0" applyFont="1" applyFill="1" applyBorder="1" applyAlignment="1">
      <alignment horizontal="left" vertical="center" wrapText="1"/>
    </xf>
    <xf numFmtId="0" fontId="27" fillId="0" borderId="0" xfId="0" applyFont="1" applyFill="1" applyBorder="1" applyAlignment="1">
      <alignment horizontal="right" vertical="center" wrapText="1"/>
    </xf>
    <xf numFmtId="0" fontId="18" fillId="0" borderId="0" xfId="0" applyFont="1" applyFill="1" applyBorder="1"/>
    <xf numFmtId="0" fontId="18" fillId="0" borderId="0" xfId="0" applyFont="1" applyFill="1" applyBorder="1" applyAlignment="1">
      <alignment horizontal="right"/>
    </xf>
    <xf numFmtId="0" fontId="28" fillId="0" borderId="0" xfId="0" applyFont="1" applyFill="1" applyBorder="1" applyAlignment="1">
      <alignment horizontal="right"/>
    </xf>
    <xf numFmtId="0" fontId="18" fillId="0" borderId="0" xfId="1" applyFont="1" applyFill="1" applyBorder="1" applyAlignment="1">
      <alignment horizontal="left"/>
    </xf>
    <xf numFmtId="0" fontId="26" fillId="0" borderId="0" xfId="0" applyFont="1" applyFill="1" applyBorder="1" applyAlignment="1">
      <alignment horizontal="left" vertical="center" wrapText="1"/>
    </xf>
    <xf numFmtId="0" fontId="30" fillId="0" borderId="0" xfId="1" applyFont="1" applyFill="1" applyBorder="1" applyAlignment="1">
      <alignment vertical="center"/>
    </xf>
    <xf numFmtId="0" fontId="28" fillId="0" borderId="0" xfId="1" applyFont="1" applyFill="1" applyBorder="1" applyAlignment="1">
      <alignment horizontal="right" vertical="center"/>
    </xf>
    <xf numFmtId="0" fontId="30" fillId="0" borderId="0" xfId="1" applyFont="1" applyFill="1" applyBorder="1" applyAlignment="1">
      <alignment horizontal="center" vertical="center"/>
    </xf>
    <xf numFmtId="0" fontId="11" fillId="0" borderId="0" xfId="0" applyFont="1" applyFill="1" applyBorder="1"/>
    <xf numFmtId="0" fontId="30" fillId="0" borderId="0" xfId="0" applyFont="1" applyFill="1" applyBorder="1"/>
    <xf numFmtId="0" fontId="31" fillId="0" borderId="1" xfId="0" applyFont="1" applyFill="1" applyBorder="1" applyAlignment="1">
      <alignment horizontal="left" vertical="center"/>
    </xf>
    <xf numFmtId="0" fontId="32" fillId="0" borderId="1" xfId="0" applyFont="1" applyFill="1" applyBorder="1" applyAlignment="1">
      <alignment horizontal="left" vertical="center" wrapText="1"/>
    </xf>
    <xf numFmtId="165" fontId="31" fillId="0" borderId="1" xfId="0" applyNumberFormat="1" applyFont="1" applyFill="1" applyBorder="1" applyAlignment="1">
      <alignment horizontal="left" vertical="center"/>
    </xf>
    <xf numFmtId="0" fontId="0" fillId="0" borderId="0" xfId="0" applyFill="1"/>
    <xf numFmtId="0" fontId="31" fillId="0" borderId="0" xfId="0" applyFont="1" applyFill="1" applyBorder="1" applyAlignment="1">
      <alignment horizontal="left" vertical="center"/>
    </xf>
    <xf numFmtId="0" fontId="32" fillId="0" borderId="0" xfId="0" applyFont="1" applyFill="1" applyBorder="1" applyAlignment="1">
      <alignment horizontal="left" vertical="center" wrapText="1"/>
    </xf>
    <xf numFmtId="165" fontId="31" fillId="0" borderId="0" xfId="0" applyNumberFormat="1" applyFont="1" applyFill="1" applyBorder="1" applyAlignment="1">
      <alignment horizontal="left" vertical="center"/>
    </xf>
    <xf numFmtId="0" fontId="33" fillId="0" borderId="0" xfId="0" applyFont="1" applyFill="1" applyBorder="1" applyAlignment="1">
      <alignment horizontal="left" vertical="center" wrapText="1"/>
    </xf>
    <xf numFmtId="165" fontId="34" fillId="0" borderId="0" xfId="0" applyNumberFormat="1" applyFont="1" applyFill="1" applyBorder="1" applyAlignment="1">
      <alignment horizontal="left" vertical="center"/>
    </xf>
    <xf numFmtId="0" fontId="34" fillId="0" borderId="0" xfId="0" applyFont="1" applyFill="1" applyBorder="1" applyAlignment="1">
      <alignment vertical="center"/>
    </xf>
    <xf numFmtId="165" fontId="11" fillId="0" borderId="0" xfId="0" applyNumberFormat="1" applyFont="1" applyFill="1" applyBorder="1" applyAlignment="1">
      <alignment horizontal="center" vertical="center"/>
    </xf>
    <xf numFmtId="0" fontId="32" fillId="0" borderId="0" xfId="0" applyFont="1" applyFill="1" applyBorder="1" applyAlignment="1">
      <alignment horizontal="center" wrapText="1"/>
    </xf>
    <xf numFmtId="165" fontId="31" fillId="0" borderId="0" xfId="0" applyNumberFormat="1" applyFont="1" applyFill="1" applyBorder="1" applyAlignment="1">
      <alignment horizontal="center"/>
    </xf>
    <xf numFmtId="0" fontId="34" fillId="0" borderId="0" xfId="0" applyFont="1" applyFill="1" applyBorder="1" applyAlignment="1">
      <alignment horizontal="left" vertical="center"/>
    </xf>
    <xf numFmtId="0" fontId="33" fillId="0" borderId="0" xfId="0" applyFont="1" applyFill="1" applyBorder="1" applyAlignment="1">
      <alignment horizontal="center" wrapText="1"/>
    </xf>
    <xf numFmtId="165" fontId="35" fillId="0" borderId="0" xfId="0" applyNumberFormat="1" applyFont="1" applyFill="1" applyBorder="1" applyAlignment="1">
      <alignment horizontal="right"/>
    </xf>
    <xf numFmtId="0" fontId="22" fillId="0" borderId="0" xfId="1" applyFont="1" applyFill="1" applyAlignment="1">
      <alignment vertical="center"/>
    </xf>
    <xf numFmtId="3" fontId="0" fillId="0" borderId="0" xfId="0" applyNumberFormat="1" applyFill="1"/>
    <xf numFmtId="0" fontId="22" fillId="0" borderId="0" xfId="1" applyFont="1" applyFill="1" applyAlignment="1">
      <alignment vertical="center" wrapText="1"/>
    </xf>
    <xf numFmtId="0" fontId="34" fillId="0" borderId="0" xfId="0" applyFont="1" applyFill="1" applyBorder="1"/>
    <xf numFmtId="165" fontId="31" fillId="0" borderId="2" xfId="7" applyNumberFormat="1" applyFont="1" applyFill="1" applyBorder="1" applyAlignment="1">
      <alignment horizontal="right" vertical="center"/>
    </xf>
    <xf numFmtId="165" fontId="31" fillId="0" borderId="0" xfId="7" applyNumberFormat="1" applyFont="1" applyFill="1" applyBorder="1" applyAlignment="1">
      <alignment horizontal="right" vertical="center"/>
    </xf>
    <xf numFmtId="165" fontId="34" fillId="0" borderId="0" xfId="0" applyNumberFormat="1" applyFont="1" applyFill="1" applyBorder="1" applyAlignment="1">
      <alignment horizontal="right"/>
    </xf>
    <xf numFmtId="165" fontId="31" fillId="0" borderId="3" xfId="7" applyNumberFormat="1" applyFont="1" applyFill="1" applyBorder="1" applyAlignment="1">
      <alignment vertical="center"/>
    </xf>
    <xf numFmtId="165" fontId="11" fillId="0" borderId="0" xfId="0" applyNumberFormat="1" applyFont="1" applyFill="1" applyBorder="1" applyAlignment="1">
      <alignment horizontal="right" vertical="center"/>
    </xf>
    <xf numFmtId="0" fontId="31" fillId="0" borderId="0" xfId="6" applyFont="1" applyFill="1" applyBorder="1" applyAlignment="1">
      <alignment horizontal="left" vertical="center" wrapText="1"/>
    </xf>
    <xf numFmtId="0" fontId="36" fillId="0" borderId="0" xfId="0" applyFont="1" applyFill="1" applyBorder="1" applyAlignment="1">
      <alignment horizontal="center" wrapText="1"/>
    </xf>
    <xf numFmtId="165" fontId="31" fillId="0" borderId="2" xfId="7" applyNumberFormat="1" applyFont="1" applyFill="1" applyBorder="1" applyAlignment="1">
      <alignment vertical="center"/>
    </xf>
    <xf numFmtId="165" fontId="31" fillId="0" borderId="0" xfId="7" applyNumberFormat="1" applyFont="1" applyFill="1" applyBorder="1" applyAlignment="1">
      <alignment vertical="center"/>
    </xf>
    <xf numFmtId="0" fontId="31" fillId="0" borderId="0" xfId="6" applyFont="1" applyFill="1" applyBorder="1" applyAlignment="1">
      <alignment horizontal="left" vertical="center"/>
    </xf>
    <xf numFmtId="165" fontId="31" fillId="0" borderId="1" xfId="7" applyNumberFormat="1" applyFont="1" applyFill="1" applyBorder="1" applyAlignment="1">
      <alignment vertical="center"/>
    </xf>
    <xf numFmtId="0" fontId="4" fillId="0" borderId="0" xfId="1" applyFont="1" applyFill="1" applyAlignment="1">
      <alignment horizontal="left" vertical="center"/>
    </xf>
    <xf numFmtId="0" fontId="32" fillId="0" borderId="0" xfId="0" applyFont="1" applyFill="1" applyBorder="1" applyAlignment="1">
      <alignment horizontal="left" vertical="center"/>
    </xf>
    <xf numFmtId="0" fontId="16" fillId="0" borderId="0" xfId="1" applyFont="1" applyFill="1" applyAlignment="1">
      <alignment horizontal="left" vertical="center"/>
    </xf>
    <xf numFmtId="165" fontId="0" fillId="0" borderId="0" xfId="0" applyNumberFormat="1" applyFill="1"/>
    <xf numFmtId="0" fontId="37" fillId="0" borderId="0" xfId="0" applyFont="1" applyFill="1" applyBorder="1" applyAlignment="1">
      <alignment horizontal="center" wrapText="1"/>
    </xf>
    <xf numFmtId="165" fontId="38" fillId="0" borderId="0" xfId="0" applyNumberFormat="1" applyFont="1" applyFill="1" applyBorder="1" applyAlignment="1">
      <alignment horizontal="right"/>
    </xf>
    <xf numFmtId="0" fontId="16" fillId="0" borderId="0" xfId="1" applyFont="1" applyFill="1" applyAlignment="1">
      <alignment horizontal="left" vertical="center" wrapText="1"/>
    </xf>
    <xf numFmtId="0" fontId="39" fillId="0" borderId="0" xfId="0" applyFont="1" applyFill="1" applyBorder="1" applyAlignment="1">
      <alignment horizontal="left" vertical="center"/>
    </xf>
    <xf numFmtId="0" fontId="40" fillId="0" borderId="0" xfId="0" applyFont="1" applyFill="1" applyBorder="1" applyAlignment="1">
      <alignment horizontal="center" wrapText="1"/>
    </xf>
    <xf numFmtId="0" fontId="42" fillId="0" borderId="0" xfId="0" applyFont="1" applyFill="1" applyBorder="1" applyAlignment="1">
      <alignment horizontal="left" vertical="center"/>
    </xf>
    <xf numFmtId="0" fontId="34" fillId="0" borderId="0" xfId="0" applyFont="1" applyFill="1" applyBorder="1" applyAlignment="1">
      <alignment horizontal="center"/>
    </xf>
    <xf numFmtId="165" fontId="34" fillId="0" borderId="0" xfId="0" applyNumberFormat="1" applyFont="1" applyFill="1" applyBorder="1"/>
    <xf numFmtId="165" fontId="26" fillId="0" borderId="0" xfId="0" applyNumberFormat="1" applyFont="1" applyFill="1" applyBorder="1" applyAlignment="1">
      <alignment horizontal="left" vertical="center" wrapText="1"/>
    </xf>
    <xf numFmtId="165" fontId="11" fillId="0" borderId="0" xfId="0" applyNumberFormat="1" applyFont="1" applyFill="1" applyBorder="1" applyAlignment="1">
      <alignment horizontal="center"/>
    </xf>
    <xf numFmtId="3" fontId="43" fillId="0" borderId="0" xfId="0" applyNumberFormat="1" applyFont="1" applyFill="1" applyBorder="1" applyAlignment="1">
      <alignment horizontal="right"/>
    </xf>
    <xf numFmtId="0" fontId="22" fillId="0" borderId="0" xfId="8" applyFont="1" applyFill="1" applyAlignment="1">
      <alignment vertical="center"/>
    </xf>
    <xf numFmtId="0" fontId="22" fillId="0" borderId="0" xfId="2" applyFont="1" applyFill="1" applyBorder="1" applyAlignment="1">
      <alignment vertical="center"/>
    </xf>
    <xf numFmtId="49" fontId="44" fillId="0" borderId="0" xfId="3" applyNumberFormat="1" applyFont="1" applyFill="1" applyBorder="1" applyAlignment="1">
      <alignment horizontal="right" vertical="center" wrapText="1"/>
    </xf>
    <xf numFmtId="0" fontId="22" fillId="0" borderId="0" xfId="2" applyFont="1" applyFill="1"/>
    <xf numFmtId="15" fontId="45" fillId="0" borderId="0" xfId="1" applyNumberFormat="1" applyFont="1" applyFill="1" applyBorder="1" applyAlignment="1">
      <alignment horizontal="center" vertical="center" wrapText="1"/>
    </xf>
    <xf numFmtId="165" fontId="44" fillId="0" borderId="0" xfId="3" applyNumberFormat="1" applyFont="1" applyFill="1" applyBorder="1" applyAlignment="1">
      <alignment horizontal="right" vertical="center" wrapText="1"/>
    </xf>
    <xf numFmtId="0" fontId="46" fillId="0" borderId="0" xfId="2" applyFont="1" applyFill="1" applyBorder="1" applyAlignment="1">
      <alignment horizontal="center"/>
    </xf>
    <xf numFmtId="165" fontId="22" fillId="0" borderId="0" xfId="2" applyNumberFormat="1" applyFont="1" applyFill="1"/>
    <xf numFmtId="0" fontId="20" fillId="0" borderId="0" xfId="2" applyFont="1" applyFill="1"/>
    <xf numFmtId="165" fontId="20" fillId="0" borderId="2" xfId="5" applyNumberFormat="1" applyFont="1" applyFill="1" applyBorder="1" applyAlignment="1">
      <alignment horizontal="right"/>
    </xf>
    <xf numFmtId="165" fontId="20" fillId="0" borderId="1" xfId="5" applyNumberFormat="1" applyFont="1" applyFill="1" applyBorder="1" applyAlignment="1">
      <alignment horizontal="right"/>
    </xf>
    <xf numFmtId="165" fontId="20" fillId="0" borderId="4" xfId="5" applyNumberFormat="1" applyFont="1" applyFill="1" applyBorder="1" applyAlignment="1">
      <alignment horizontal="right"/>
    </xf>
    <xf numFmtId="165" fontId="22" fillId="0" borderId="0" xfId="2" applyNumberFormat="1" applyFont="1" applyFill="1" applyBorder="1" applyAlignment="1">
      <alignment horizontal="right"/>
    </xf>
    <xf numFmtId="0" fontId="22" fillId="0" borderId="0" xfId="2" applyFont="1" applyFill="1" applyBorder="1" applyAlignment="1">
      <alignment horizontal="center"/>
    </xf>
    <xf numFmtId="0" fontId="46" fillId="0" borderId="0" xfId="2" applyFont="1" applyFill="1" applyAlignment="1">
      <alignment horizontal="center"/>
    </xf>
    <xf numFmtId="0" fontId="47" fillId="0" borderId="0" xfId="0" applyFont="1" applyFill="1" applyBorder="1"/>
    <xf numFmtId="0" fontId="47" fillId="0" borderId="0" xfId="0" applyFont="1" applyFill="1" applyBorder="1" applyAlignment="1">
      <alignment horizontal="right"/>
    </xf>
    <xf numFmtId="0" fontId="22" fillId="0" borderId="0" xfId="2" applyFont="1" applyFill="1" applyAlignment="1">
      <alignment horizontal="center"/>
    </xf>
    <xf numFmtId="0" fontId="47" fillId="0" borderId="0" xfId="1" applyFont="1" applyFill="1" applyBorder="1" applyAlignment="1">
      <alignment horizontal="left" vertical="center"/>
    </xf>
    <xf numFmtId="0" fontId="47" fillId="0" borderId="0" xfId="1" applyFont="1" applyFill="1" applyBorder="1" applyAlignment="1">
      <alignment horizontal="right" vertical="center"/>
    </xf>
    <xf numFmtId="0" fontId="48" fillId="0" borderId="0" xfId="1" applyFont="1" applyFill="1" applyBorder="1" applyAlignment="1">
      <alignment vertical="center"/>
    </xf>
    <xf numFmtId="0" fontId="49" fillId="0" borderId="0" xfId="2" applyFont="1" applyFill="1"/>
    <xf numFmtId="0" fontId="22" fillId="0" borderId="0" xfId="3" applyNumberFormat="1" applyFont="1" applyFill="1" applyBorder="1" applyAlignment="1" applyProtection="1">
      <alignment vertical="top"/>
    </xf>
    <xf numFmtId="0" fontId="16" fillId="0" borderId="0" xfId="3" applyNumberFormat="1" applyFont="1" applyFill="1" applyBorder="1" applyAlignment="1" applyProtection="1">
      <alignment vertical="top"/>
    </xf>
    <xf numFmtId="0" fontId="16" fillId="0" borderId="0" xfId="3" applyNumberFormat="1" applyFont="1" applyFill="1" applyBorder="1" applyAlignment="1" applyProtection="1">
      <alignment vertical="top"/>
      <protection locked="0"/>
    </xf>
    <xf numFmtId="0" fontId="28" fillId="0" borderId="0" xfId="3" applyNumberFormat="1" applyFont="1" applyFill="1" applyBorder="1" applyAlignment="1" applyProtection="1">
      <alignment vertical="top"/>
      <protection locked="0"/>
    </xf>
    <xf numFmtId="0" fontId="15" fillId="0" borderId="0" xfId="3" applyNumberFormat="1" applyFont="1" applyFill="1" applyBorder="1" applyAlignment="1" applyProtection="1">
      <alignment vertical="center"/>
    </xf>
    <xf numFmtId="165" fontId="22" fillId="0" borderId="0" xfId="5" applyNumberFormat="1" applyFont="1" applyFill="1" applyBorder="1" applyAlignment="1">
      <alignment horizontal="right"/>
    </xf>
    <xf numFmtId="165" fontId="15" fillId="0" borderId="4" xfId="0" applyNumberFormat="1" applyFont="1" applyFill="1" applyBorder="1" applyAlignment="1">
      <alignment horizontal="right"/>
    </xf>
    <xf numFmtId="165" fontId="15" fillId="0" borderId="0" xfId="3" applyNumberFormat="1" applyFont="1" applyFill="1" applyBorder="1" applyAlignment="1" applyProtection="1">
      <alignment vertical="center"/>
    </xf>
    <xf numFmtId="0" fontId="20" fillId="0" borderId="1" xfId="1" applyFont="1" applyFill="1" applyBorder="1" applyAlignment="1">
      <alignment vertical="center"/>
    </xf>
    <xf numFmtId="0" fontId="20" fillId="0" borderId="5" xfId="1" applyFont="1" applyFill="1" applyBorder="1" applyAlignment="1">
      <alignment vertical="center"/>
    </xf>
    <xf numFmtId="0" fontId="9" fillId="0" borderId="0" xfId="0" applyFont="1" applyFill="1"/>
    <xf numFmtId="0" fontId="53" fillId="0" borderId="0" xfId="0" applyFont="1" applyFill="1" applyAlignment="1">
      <alignment wrapText="1"/>
    </xf>
    <xf numFmtId="0" fontId="52" fillId="0" borderId="0" xfId="0" applyFont="1" applyFill="1" applyAlignment="1">
      <alignment wrapText="1"/>
    </xf>
    <xf numFmtId="0" fontId="4" fillId="0" borderId="0" xfId="0" applyFont="1" applyFill="1" applyAlignment="1">
      <alignment wrapText="1"/>
    </xf>
    <xf numFmtId="0" fontId="21" fillId="0" borderId="0" xfId="0" applyFont="1" applyFill="1"/>
    <xf numFmtId="165" fontId="55" fillId="0" borderId="0" xfId="0" applyNumberFormat="1" applyFont="1" applyFill="1"/>
    <xf numFmtId="165" fontId="56" fillId="0" borderId="0" xfId="5" applyNumberFormat="1" applyFont="1" applyFill="1" applyBorder="1" applyAlignment="1">
      <alignment horizontal="right"/>
    </xf>
    <xf numFmtId="0" fontId="13" fillId="0" borderId="0" xfId="0" applyFont="1" applyFill="1"/>
    <xf numFmtId="167" fontId="54" fillId="0" borderId="0" xfId="12" applyNumberFormat="1" applyFont="1" applyFill="1" applyBorder="1" applyAlignment="1">
      <alignment horizontal="right"/>
    </xf>
    <xf numFmtId="0" fontId="57" fillId="0" borderId="0" xfId="0" applyFont="1" applyFill="1" applyBorder="1" applyAlignment="1">
      <alignment horizontal="center" wrapText="1"/>
    </xf>
    <xf numFmtId="167" fontId="15" fillId="0" borderId="0" xfId="12" applyNumberFormat="1" applyFont="1" applyFill="1" applyBorder="1" applyAlignment="1" applyProtection="1">
      <alignment vertical="center"/>
    </xf>
    <xf numFmtId="165" fontId="20" fillId="0" borderId="0" xfId="11" applyNumberFormat="1" applyFont="1" applyFill="1" applyBorder="1" applyAlignment="1"/>
    <xf numFmtId="9" fontId="15" fillId="0" borderId="0" xfId="13" applyFont="1" applyFill="1" applyBorder="1" applyAlignment="1">
      <alignment horizontal="right"/>
    </xf>
    <xf numFmtId="165" fontId="41" fillId="0" borderId="0" xfId="11" applyNumberFormat="1" applyFont="1" applyFill="1" applyBorder="1" applyAlignment="1">
      <alignment horizontal="right"/>
    </xf>
    <xf numFmtId="0" fontId="47" fillId="0" borderId="0" xfId="0" applyFont="1" applyFill="1" applyBorder="1" applyAlignment="1">
      <alignment horizontal="left" vertical="center"/>
    </xf>
    <xf numFmtId="0" fontId="18" fillId="0" borderId="0" xfId="1" applyFont="1" applyFill="1" applyBorder="1" applyAlignment="1">
      <alignment horizontal="right"/>
    </xf>
    <xf numFmtId="0" fontId="22" fillId="0" borderId="0" xfId="0" applyFont="1" applyFill="1" applyBorder="1" applyAlignment="1">
      <alignment horizontal="left" vertical="center" wrapText="1"/>
    </xf>
    <xf numFmtId="165" fontId="22" fillId="0" borderId="0" xfId="2" applyNumberFormat="1" applyFont="1" applyFill="1" applyAlignment="1">
      <alignment horizontal="center"/>
    </xf>
    <xf numFmtId="0" fontId="60" fillId="0" borderId="0" xfId="2" applyFont="1" applyFill="1" applyBorder="1"/>
    <xf numFmtId="165" fontId="46" fillId="0" borderId="0" xfId="2" applyNumberFormat="1" applyFont="1" applyFill="1" applyBorder="1" applyAlignment="1">
      <alignment horizontal="center"/>
    </xf>
    <xf numFmtId="0" fontId="21" fillId="0" borderId="1" xfId="9" applyFont="1" applyFill="1" applyBorder="1" applyAlignment="1">
      <alignment vertical="center"/>
    </xf>
    <xf numFmtId="0" fontId="21" fillId="0" borderId="0" xfId="9" applyFont="1" applyFill="1" applyBorder="1" applyAlignment="1">
      <alignment vertical="center"/>
    </xf>
    <xf numFmtId="0" fontId="21" fillId="0" borderId="5" xfId="9" applyFont="1" applyFill="1" applyBorder="1" applyAlignment="1">
      <alignment vertical="center"/>
    </xf>
    <xf numFmtId="0" fontId="21" fillId="0" borderId="0" xfId="9" applyFont="1" applyFill="1" applyBorder="1" applyAlignment="1">
      <alignment horizontal="left" vertical="center"/>
    </xf>
    <xf numFmtId="15" fontId="61" fillId="0" borderId="0" xfId="1" applyNumberFormat="1" applyFont="1" applyFill="1" applyBorder="1" applyAlignment="1">
      <alignment horizontal="center" vertical="center" wrapText="1"/>
    </xf>
    <xf numFmtId="0" fontId="63" fillId="0" borderId="0" xfId="8" quotePrefix="1" applyFont="1" applyFill="1" applyBorder="1" applyAlignment="1">
      <alignment horizontal="left" vertical="center"/>
    </xf>
    <xf numFmtId="0" fontId="64" fillId="0" borderId="0" xfId="2" applyFont="1" applyFill="1" applyBorder="1" applyAlignment="1">
      <alignment vertical="top" wrapText="1"/>
    </xf>
    <xf numFmtId="165" fontId="22" fillId="0" borderId="0" xfId="2" applyNumberFormat="1" applyFont="1" applyFill="1" applyBorder="1"/>
    <xf numFmtId="0" fontId="24" fillId="0" borderId="0" xfId="2" applyFont="1" applyFill="1" applyBorder="1" applyAlignment="1">
      <alignment vertical="top" wrapText="1"/>
    </xf>
    <xf numFmtId="165" fontId="22" fillId="0" borderId="0" xfId="5" applyNumberFormat="1" applyFont="1" applyFill="1" applyBorder="1" applyAlignment="1">
      <alignment horizontal="center" vertical="center"/>
    </xf>
    <xf numFmtId="0" fontId="22" fillId="0" borderId="0" xfId="0" applyFont="1" applyFill="1" applyBorder="1"/>
    <xf numFmtId="49" fontId="22" fillId="0" borderId="0" xfId="2" applyNumberFormat="1" applyFont="1" applyFill="1" applyBorder="1"/>
    <xf numFmtId="0" fontId="64" fillId="0" borderId="0" xfId="2" applyFont="1" applyFill="1" applyBorder="1" applyAlignment="1">
      <alignment vertical="top"/>
    </xf>
    <xf numFmtId="0" fontId="24" fillId="0" borderId="0" xfId="2" applyFont="1" applyFill="1" applyBorder="1" applyAlignment="1">
      <alignment vertical="top"/>
    </xf>
    <xf numFmtId="0" fontId="46" fillId="0" borderId="0" xfId="2" applyFont="1" applyFill="1" applyBorder="1" applyAlignment="1">
      <alignment horizontal="center" vertical="center"/>
    </xf>
    <xf numFmtId="168" fontId="46" fillId="0" borderId="0" xfId="2" applyNumberFormat="1" applyFont="1" applyFill="1" applyBorder="1" applyAlignment="1">
      <alignment horizontal="center"/>
    </xf>
    <xf numFmtId="165" fontId="20" fillId="0" borderId="0" xfId="2" applyNumberFormat="1" applyFont="1" applyFill="1" applyBorder="1"/>
    <xf numFmtId="165" fontId="20" fillId="0" borderId="0" xfId="2" applyNumberFormat="1" applyFont="1" applyFill="1" applyBorder="1" applyAlignment="1">
      <alignment horizontal="right"/>
    </xf>
    <xf numFmtId="0" fontId="22" fillId="0" borderId="0" xfId="2" applyFont="1" applyFill="1" applyBorder="1" applyAlignment="1">
      <alignment vertical="top" wrapText="1"/>
    </xf>
    <xf numFmtId="0" fontId="22" fillId="0" borderId="0" xfId="2" applyFont="1" applyFill="1" applyBorder="1"/>
    <xf numFmtId="0" fontId="20" fillId="0" borderId="0" xfId="2" applyFont="1" applyFill="1" applyBorder="1" applyAlignment="1">
      <alignment wrapText="1"/>
    </xf>
    <xf numFmtId="49" fontId="20" fillId="0" borderId="0" xfId="2" applyNumberFormat="1" applyFont="1" applyFill="1" applyBorder="1" applyAlignment="1">
      <alignment horizontal="center"/>
    </xf>
    <xf numFmtId="165" fontId="20" fillId="0" borderId="0" xfId="2" applyNumberFormat="1" applyFont="1" applyFill="1"/>
    <xf numFmtId="49" fontId="22" fillId="0" borderId="0" xfId="2" applyNumberFormat="1" applyFont="1" applyFill="1" applyBorder="1" applyAlignment="1">
      <alignment horizontal="right"/>
    </xf>
    <xf numFmtId="0" fontId="65" fillId="0" borderId="0" xfId="10" applyFont="1" applyFill="1" applyBorder="1" applyAlignment="1">
      <alignment horizontal="left" vertical="center"/>
    </xf>
    <xf numFmtId="0" fontId="50" fillId="0" borderId="0" xfId="1" applyFont="1" applyFill="1" applyBorder="1" applyAlignment="1">
      <alignment horizontal="right" vertical="center"/>
    </xf>
    <xf numFmtId="0" fontId="48" fillId="0" borderId="0" xfId="0" applyFont="1" applyFill="1" applyBorder="1" applyAlignment="1">
      <alignment horizontal="right"/>
    </xf>
    <xf numFmtId="0" fontId="47" fillId="0" borderId="0" xfId="1" applyFont="1" applyFill="1" applyBorder="1" applyAlignment="1">
      <alignment horizontal="left"/>
    </xf>
    <xf numFmtId="0" fontId="46" fillId="0" borderId="0" xfId="4" applyFont="1" applyFill="1"/>
    <xf numFmtId="0" fontId="22" fillId="0" borderId="0" xfId="4" applyFont="1" applyFill="1"/>
    <xf numFmtId="0" fontId="47" fillId="0" borderId="0" xfId="1" applyFont="1" applyFill="1" applyBorder="1" applyAlignment="1">
      <alignment horizontal="right"/>
    </xf>
    <xf numFmtId="165" fontId="59" fillId="0" borderId="0" xfId="2" applyNumberFormat="1" applyFont="1" applyFill="1" applyBorder="1" applyAlignment="1">
      <alignment horizontal="center"/>
    </xf>
    <xf numFmtId="0" fontId="11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34" fillId="0" borderId="0" xfId="0" applyFont="1" applyFill="1" applyBorder="1" applyAlignment="1">
      <alignment horizontal="left"/>
    </xf>
    <xf numFmtId="0" fontId="17" fillId="0" borderId="0" xfId="0" applyFont="1" applyFill="1" applyBorder="1" applyAlignment="1">
      <alignment horizontal="center" vertical="top"/>
    </xf>
    <xf numFmtId="167" fontId="35" fillId="0" borderId="0" xfId="11" applyNumberFormat="1" applyFont="1" applyFill="1" applyBorder="1" applyAlignment="1">
      <alignment horizontal="right"/>
    </xf>
    <xf numFmtId="166" fontId="46" fillId="0" borderId="0" xfId="12" applyFont="1" applyFill="1" applyBorder="1" applyAlignment="1">
      <alignment horizontal="center"/>
    </xf>
    <xf numFmtId="0" fontId="26" fillId="0" borderId="0" xfId="0" applyFont="1" applyFill="1"/>
    <xf numFmtId="0" fontId="62" fillId="0" borderId="1" xfId="1" applyFont="1" applyFill="1" applyBorder="1" applyAlignment="1">
      <alignment horizontal="left" vertical="center"/>
    </xf>
    <xf numFmtId="0" fontId="62" fillId="0" borderId="0" xfId="1" applyFont="1" applyFill="1" applyBorder="1" applyAlignment="1">
      <alignment horizontal="left" vertical="center"/>
    </xf>
    <xf numFmtId="0" fontId="66" fillId="0" borderId="0" xfId="0" applyFont="1" applyFill="1" applyBorder="1" applyAlignment="1"/>
    <xf numFmtId="0" fontId="49" fillId="0" borderId="0" xfId="0" applyFont="1" applyFill="1" applyBorder="1" applyAlignment="1"/>
    <xf numFmtId="0" fontId="49" fillId="0" borderId="0" xfId="0" applyFont="1" applyFill="1" applyBorder="1"/>
    <xf numFmtId="0" fontId="67" fillId="0" borderId="0" xfId="0" applyFont="1" applyFill="1" applyBorder="1" applyAlignment="1">
      <alignment horizontal="right"/>
    </xf>
    <xf numFmtId="0" fontId="49" fillId="0" borderId="0" xfId="3" applyFont="1" applyFill="1" applyAlignment="1">
      <alignment horizontal="left"/>
    </xf>
    <xf numFmtId="0" fontId="49" fillId="0" borderId="0" xfId="3" applyNumberFormat="1" applyFont="1" applyFill="1" applyBorder="1" applyAlignment="1" applyProtection="1">
      <alignment vertical="top"/>
    </xf>
    <xf numFmtId="0" fontId="68" fillId="0" borderId="1" xfId="1" applyFont="1" applyFill="1" applyBorder="1" applyAlignment="1">
      <alignment horizontal="left" vertical="center"/>
    </xf>
    <xf numFmtId="0" fontId="68" fillId="0" borderId="0" xfId="1" applyFont="1" applyFill="1" applyBorder="1" applyAlignment="1">
      <alignment horizontal="center" vertical="center"/>
    </xf>
    <xf numFmtId="0" fontId="70" fillId="0" borderId="0" xfId="0" applyFont="1" applyFill="1" applyBorder="1" applyAlignment="1"/>
    <xf numFmtId="0" fontId="69" fillId="0" borderId="0" xfId="0" applyNumberFormat="1" applyFont="1" applyFill="1" applyBorder="1" applyAlignment="1" applyProtection="1">
      <alignment vertical="top" wrapText="1"/>
    </xf>
    <xf numFmtId="0" fontId="68" fillId="0" borderId="0" xfId="3" applyNumberFormat="1" applyFont="1" applyFill="1" applyBorder="1" applyAlignment="1" applyProtection="1">
      <alignment vertical="center" wrapText="1"/>
    </xf>
    <xf numFmtId="0" fontId="69" fillId="0" borderId="0" xfId="3" applyNumberFormat="1" applyFont="1" applyFill="1" applyBorder="1" applyAlignment="1" applyProtection="1">
      <alignment vertical="center" wrapText="1"/>
    </xf>
    <xf numFmtId="0" fontId="71" fillId="0" borderId="0" xfId="3" applyNumberFormat="1" applyFont="1" applyFill="1" applyBorder="1" applyAlignment="1" applyProtection="1">
      <alignment vertical="center" wrapText="1"/>
    </xf>
    <xf numFmtId="0" fontId="69" fillId="0" borderId="0" xfId="0" applyNumberFormat="1" applyFont="1" applyFill="1" applyBorder="1" applyAlignment="1" applyProtection="1">
      <alignment vertical="top"/>
    </xf>
    <xf numFmtId="0" fontId="70" fillId="0" borderId="0" xfId="0" applyNumberFormat="1" applyFont="1" applyFill="1" applyBorder="1" applyAlignment="1" applyProtection="1">
      <alignment horizontal="left" vertical="top" wrapText="1" indent="1"/>
    </xf>
    <xf numFmtId="0" fontId="70" fillId="0" borderId="0" xfId="0" applyNumberFormat="1" applyFont="1" applyFill="1" applyBorder="1" applyAlignment="1" applyProtection="1">
      <alignment horizontal="left" vertical="top" indent="1"/>
    </xf>
    <xf numFmtId="0" fontId="71" fillId="0" borderId="0" xfId="0" applyFont="1" applyFill="1" applyBorder="1"/>
    <xf numFmtId="0" fontId="69" fillId="0" borderId="0" xfId="0" applyFont="1" applyFill="1" applyBorder="1"/>
    <xf numFmtId="0" fontId="72" fillId="0" borderId="0" xfId="0" applyFont="1" applyFill="1" applyBorder="1" applyAlignment="1">
      <alignment horizontal="right" vertical="center" wrapText="1"/>
    </xf>
    <xf numFmtId="0" fontId="71" fillId="0" borderId="0" xfId="0" applyFont="1" applyFill="1" applyBorder="1" applyAlignment="1">
      <alignment horizontal="right"/>
    </xf>
    <xf numFmtId="0" fontId="70" fillId="0" borderId="0" xfId="0" applyFont="1" applyFill="1" applyBorder="1" applyAlignment="1">
      <alignment horizontal="right"/>
    </xf>
    <xf numFmtId="0" fontId="71" fillId="0" borderId="0" xfId="1" applyFont="1" applyFill="1" applyBorder="1" applyAlignment="1">
      <alignment horizontal="left"/>
    </xf>
    <xf numFmtId="0" fontId="71" fillId="0" borderId="0" xfId="1" applyFont="1" applyFill="1" applyBorder="1" applyAlignment="1">
      <alignment horizontal="right"/>
    </xf>
    <xf numFmtId="0" fontId="73" fillId="0" borderId="0" xfId="3" applyNumberFormat="1" applyFont="1" applyFill="1" applyBorder="1" applyAlignment="1" applyProtection="1">
      <alignment vertical="top"/>
    </xf>
    <xf numFmtId="0" fontId="69" fillId="0" borderId="0" xfId="3" applyFont="1" applyFill="1" applyAlignment="1">
      <alignment horizontal="left"/>
    </xf>
    <xf numFmtId="0" fontId="69" fillId="0" borderId="0" xfId="3" applyNumberFormat="1" applyFont="1" applyFill="1" applyBorder="1" applyAlignment="1" applyProtection="1">
      <alignment vertical="top"/>
    </xf>
    <xf numFmtId="0" fontId="49" fillId="0" borderId="1" xfId="3" applyNumberFormat="1" applyFont="1" applyFill="1" applyBorder="1" applyAlignment="1" applyProtection="1">
      <alignment vertical="top"/>
    </xf>
    <xf numFmtId="167" fontId="49" fillId="0" borderId="1" xfId="3" applyNumberFormat="1" applyFont="1" applyFill="1" applyBorder="1" applyAlignment="1" applyProtection="1">
      <alignment vertical="top"/>
    </xf>
    <xf numFmtId="167" fontId="49" fillId="0" borderId="0" xfId="3" applyNumberFormat="1" applyFont="1" applyFill="1" applyBorder="1" applyAlignment="1" applyProtection="1">
      <alignment vertical="top"/>
    </xf>
    <xf numFmtId="0" fontId="49" fillId="0" borderId="0" xfId="0" applyFont="1" applyFill="1" applyBorder="1" applyAlignment="1">
      <alignment horizontal="left" vertical="center"/>
    </xf>
    <xf numFmtId="14" fontId="49" fillId="0" borderId="0" xfId="3" applyNumberFormat="1" applyFont="1" applyFill="1" applyBorder="1" applyAlignment="1" applyProtection="1">
      <alignment vertical="top"/>
    </xf>
    <xf numFmtId="0" fontId="49" fillId="0" borderId="0" xfId="3" applyNumberFormat="1" applyFont="1" applyFill="1" applyBorder="1" applyAlignment="1" applyProtection="1">
      <alignment horizontal="center" vertical="center"/>
    </xf>
    <xf numFmtId="167" fontId="62" fillId="0" borderId="0" xfId="3" applyNumberFormat="1" applyFont="1" applyFill="1" applyBorder="1" applyAlignment="1" applyProtection="1">
      <alignment horizontal="center" vertical="center" wrapText="1"/>
    </xf>
    <xf numFmtId="0" fontId="49" fillId="0" borderId="0" xfId="3" applyNumberFormat="1" applyFont="1" applyFill="1" applyBorder="1" applyAlignment="1" applyProtection="1">
      <alignment vertical="top"/>
      <protection locked="0"/>
    </xf>
    <xf numFmtId="167" fontId="49" fillId="0" borderId="0" xfId="3" applyNumberFormat="1" applyFont="1" applyFill="1" applyBorder="1" applyAlignment="1" applyProtection="1">
      <alignment vertical="top"/>
      <protection locked="0"/>
    </xf>
    <xf numFmtId="0" fontId="62" fillId="0" borderId="0" xfId="0" applyFont="1" applyFill="1" applyBorder="1" applyAlignment="1">
      <alignment horizontal="right"/>
    </xf>
    <xf numFmtId="0" fontId="66" fillId="0" borderId="0" xfId="3" applyNumberFormat="1" applyFont="1" applyFill="1" applyBorder="1" applyAlignment="1" applyProtection="1">
      <alignment vertical="top"/>
      <protection locked="0"/>
    </xf>
    <xf numFmtId="167" fontId="62" fillId="0" borderId="0" xfId="0" applyNumberFormat="1" applyFont="1" applyFill="1" applyBorder="1" applyAlignment="1">
      <alignment horizontal="right"/>
    </xf>
    <xf numFmtId="0" fontId="67" fillId="0" borderId="0" xfId="3" applyNumberFormat="1" applyFont="1" applyFill="1" applyBorder="1" applyAlignment="1" applyProtection="1">
      <alignment vertical="center"/>
    </xf>
    <xf numFmtId="167" fontId="66" fillId="0" borderId="0" xfId="11" applyNumberFormat="1" applyFont="1" applyFill="1" applyBorder="1" applyAlignment="1" applyProtection="1">
      <alignment horizontal="right"/>
    </xf>
    <xf numFmtId="167" fontId="49" fillId="0" borderId="0" xfId="11" applyNumberFormat="1" applyFont="1" applyFill="1" applyBorder="1" applyAlignment="1" applyProtection="1">
      <alignment horizontal="right"/>
    </xf>
    <xf numFmtId="167" fontId="67" fillId="0" borderId="0" xfId="3" applyNumberFormat="1" applyFont="1" applyFill="1" applyBorder="1" applyAlignment="1" applyProtection="1">
      <alignment vertical="center"/>
    </xf>
    <xf numFmtId="167" fontId="66" fillId="0" borderId="0" xfId="11" applyNumberFormat="1" applyFont="1" applyFill="1" applyBorder="1" applyAlignment="1" applyProtection="1">
      <alignment vertical="center"/>
    </xf>
    <xf numFmtId="167" fontId="66" fillId="0" borderId="0" xfId="3" applyNumberFormat="1" applyFont="1" applyFill="1" applyBorder="1" applyAlignment="1" applyProtection="1">
      <alignment vertical="center"/>
    </xf>
    <xf numFmtId="167" fontId="49" fillId="0" borderId="0" xfId="3" applyNumberFormat="1" applyFont="1" applyFill="1" applyBorder="1" applyAlignment="1" applyProtection="1">
      <alignment horizontal="right"/>
    </xf>
    <xf numFmtId="167" fontId="62" fillId="0" borderId="0" xfId="3" applyNumberFormat="1" applyFont="1" applyFill="1" applyBorder="1" applyAlignment="1" applyProtection="1">
      <alignment horizontal="right"/>
    </xf>
    <xf numFmtId="167" fontId="62" fillId="0" borderId="0" xfId="3" applyNumberFormat="1" applyFont="1" applyFill="1" applyBorder="1" applyAlignment="1" applyProtection="1">
      <alignment vertical="center"/>
    </xf>
    <xf numFmtId="0" fontId="62" fillId="0" borderId="0" xfId="3" applyNumberFormat="1" applyFont="1" applyFill="1" applyBorder="1" applyAlignment="1" applyProtection="1">
      <alignment vertical="center"/>
    </xf>
    <xf numFmtId="166" fontId="62" fillId="0" borderId="0" xfId="3" applyNumberFormat="1" applyFont="1" applyFill="1" applyBorder="1" applyAlignment="1" applyProtection="1">
      <alignment vertical="center"/>
    </xf>
    <xf numFmtId="167" fontId="49" fillId="0" borderId="0" xfId="12" applyNumberFormat="1" applyFont="1" applyFill="1" applyBorder="1" applyAlignment="1" applyProtection="1">
      <alignment horizontal="right"/>
    </xf>
    <xf numFmtId="167" fontId="62" fillId="0" borderId="4" xfId="3" applyNumberFormat="1" applyFont="1" applyFill="1" applyBorder="1" applyAlignment="1" applyProtection="1">
      <alignment horizontal="right"/>
    </xf>
    <xf numFmtId="167" fontId="62" fillId="0" borderId="0" xfId="12" applyNumberFormat="1" applyFont="1" applyFill="1" applyBorder="1" applyAlignment="1" applyProtection="1">
      <alignment vertical="center"/>
    </xf>
    <xf numFmtId="167" fontId="49" fillId="0" borderId="0" xfId="12" applyNumberFormat="1" applyFont="1" applyFill="1" applyBorder="1" applyAlignment="1" applyProtection="1">
      <alignment vertical="center"/>
    </xf>
    <xf numFmtId="166" fontId="49" fillId="0" borderId="0" xfId="11" applyNumberFormat="1" applyFont="1" applyFill="1" applyBorder="1" applyAlignment="1" applyProtection="1">
      <alignment horizontal="right"/>
    </xf>
    <xf numFmtId="167" fontId="62" fillId="0" borderId="0" xfId="12" applyNumberFormat="1" applyFont="1" applyFill="1" applyBorder="1" applyAlignment="1" applyProtection="1">
      <alignment horizontal="right"/>
    </xf>
    <xf numFmtId="167" fontId="62" fillId="0" borderId="1" xfId="12" applyNumberFormat="1" applyFont="1" applyFill="1" applyBorder="1" applyAlignment="1" applyProtection="1">
      <alignment vertical="center"/>
    </xf>
    <xf numFmtId="166" fontId="66" fillId="0" borderId="0" xfId="11" applyNumberFormat="1" applyFont="1" applyFill="1" applyBorder="1" applyAlignment="1" applyProtection="1">
      <alignment horizontal="right"/>
    </xf>
    <xf numFmtId="167" fontId="66" fillId="0" borderId="0" xfId="12" applyNumberFormat="1" applyFont="1" applyFill="1" applyBorder="1" applyAlignment="1" applyProtection="1">
      <alignment horizontal="right"/>
    </xf>
    <xf numFmtId="167" fontId="62" fillId="0" borderId="1" xfId="12" applyNumberFormat="1" applyFont="1" applyFill="1" applyBorder="1" applyAlignment="1" applyProtection="1">
      <alignment horizontal="right"/>
    </xf>
    <xf numFmtId="167" fontId="62" fillId="0" borderId="1" xfId="11" applyNumberFormat="1" applyFont="1" applyFill="1" applyBorder="1" applyAlignment="1" applyProtection="1">
      <alignment horizontal="right"/>
    </xf>
    <xf numFmtId="167" fontId="49" fillId="0" borderId="0" xfId="3" applyNumberFormat="1" applyFont="1" applyFill="1" applyBorder="1" applyAlignment="1" applyProtection="1">
      <alignment vertical="center"/>
    </xf>
    <xf numFmtId="0" fontId="49" fillId="0" borderId="0" xfId="3" applyNumberFormat="1" applyFont="1" applyFill="1" applyBorder="1" applyAlignment="1" applyProtection="1">
      <alignment vertical="center"/>
    </xf>
    <xf numFmtId="0" fontId="67" fillId="0" borderId="0" xfId="0" applyFont="1" applyFill="1" applyBorder="1" applyAlignment="1">
      <alignment horizontal="center"/>
    </xf>
    <xf numFmtId="0" fontId="49" fillId="0" borderId="0" xfId="0" applyFont="1" applyFill="1" applyBorder="1" applyAlignment="1">
      <alignment horizontal="right"/>
    </xf>
    <xf numFmtId="165" fontId="49" fillId="0" borderId="0" xfId="0" applyNumberFormat="1" applyFont="1" applyFill="1" applyBorder="1" applyAlignment="1">
      <alignment horizontal="right"/>
    </xf>
    <xf numFmtId="167" fontId="49" fillId="0" borderId="0" xfId="0" applyNumberFormat="1" applyFont="1" applyFill="1" applyBorder="1" applyAlignment="1">
      <alignment horizontal="right"/>
    </xf>
    <xf numFmtId="167" fontId="49" fillId="0" borderId="0" xfId="0" applyNumberFormat="1" applyFont="1" applyFill="1" applyBorder="1"/>
    <xf numFmtId="0" fontId="49" fillId="0" borderId="0" xfId="0" applyFont="1" applyFill="1" applyBorder="1" applyAlignment="1">
      <alignment horizontal="center"/>
    </xf>
    <xf numFmtId="0" fontId="67" fillId="0" borderId="0" xfId="1" applyFont="1" applyFill="1" applyBorder="1" applyAlignment="1">
      <alignment vertical="center"/>
    </xf>
    <xf numFmtId="0" fontId="49" fillId="0" borderId="0" xfId="3" applyNumberFormat="1" applyFont="1" applyFill="1" applyBorder="1" applyAlignment="1" applyProtection="1">
      <alignment horizontal="right"/>
    </xf>
    <xf numFmtId="0" fontId="66" fillId="0" borderId="0" xfId="1" applyFont="1" applyFill="1" applyBorder="1" applyAlignment="1">
      <alignment horizontal="right" vertical="center"/>
    </xf>
    <xf numFmtId="0" fontId="67" fillId="0" borderId="0" xfId="1" quotePrefix="1" applyFont="1" applyFill="1" applyBorder="1" applyAlignment="1">
      <alignment horizontal="left"/>
    </xf>
    <xf numFmtId="0" fontId="67" fillId="0" borderId="0" xfId="3" quotePrefix="1" applyNumberFormat="1" applyFont="1" applyFill="1" applyBorder="1" applyAlignment="1" applyProtection="1">
      <alignment horizontal="right" vertical="top"/>
    </xf>
    <xf numFmtId="0" fontId="67" fillId="0" borderId="0" xfId="3" applyNumberFormat="1" applyFont="1" applyFill="1" applyBorder="1" applyAlignment="1" applyProtection="1">
      <alignment vertical="top"/>
    </xf>
    <xf numFmtId="0" fontId="53" fillId="0" borderId="0" xfId="0" applyFont="1" applyFill="1" applyBorder="1" applyAlignment="1">
      <alignment horizontal="center" vertical="top"/>
    </xf>
    <xf numFmtId="0" fontId="53" fillId="0" borderId="0" xfId="3" applyNumberFormat="1" applyFont="1" applyFill="1" applyBorder="1" applyAlignment="1" applyProtection="1">
      <alignment horizontal="center" vertical="top" wrapText="1"/>
    </xf>
    <xf numFmtId="0" fontId="21" fillId="0" borderId="0" xfId="3" applyNumberFormat="1" applyFont="1" applyFill="1" applyBorder="1" applyAlignment="1" applyProtection="1">
      <alignment vertical="top"/>
    </xf>
    <xf numFmtId="167" fontId="21" fillId="0" borderId="0" xfId="3" applyNumberFormat="1" applyFont="1" applyFill="1" applyBorder="1" applyAlignment="1" applyProtection="1">
      <alignment vertical="top"/>
    </xf>
    <xf numFmtId="0" fontId="21" fillId="0" borderId="0" xfId="3" applyNumberFormat="1" applyFont="1" applyFill="1" applyBorder="1" applyAlignment="1" applyProtection="1">
      <alignment vertical="top"/>
      <protection locked="0"/>
    </xf>
    <xf numFmtId="0" fontId="21" fillId="0" borderId="0" xfId="0" applyFont="1" applyFill="1" applyBorder="1" applyAlignment="1">
      <alignment horizontal="center" vertical="top"/>
    </xf>
    <xf numFmtId="167" fontId="21" fillId="0" borderId="0" xfId="3" applyNumberFormat="1" applyFont="1" applyFill="1" applyBorder="1" applyAlignment="1" applyProtection="1">
      <alignment vertical="top"/>
      <protection locked="0"/>
    </xf>
    <xf numFmtId="0" fontId="53" fillId="0" borderId="0" xfId="3" applyNumberFormat="1" applyFont="1" applyFill="1" applyBorder="1" applyAlignment="1" applyProtection="1">
      <alignment horizontal="right" wrapText="1"/>
    </xf>
    <xf numFmtId="167" fontId="31" fillId="0" borderId="2" xfId="11" applyNumberFormat="1" applyFont="1" applyFill="1" applyBorder="1" applyAlignment="1">
      <alignment vertical="center"/>
    </xf>
    <xf numFmtId="167" fontId="15" fillId="0" borderId="0" xfId="3" applyNumberFormat="1" applyFont="1" applyFill="1" applyBorder="1" applyAlignment="1" applyProtection="1">
      <alignment vertical="center"/>
    </xf>
    <xf numFmtId="0" fontId="53" fillId="0" borderId="0" xfId="3" applyNumberFormat="1" applyFont="1" applyFill="1" applyBorder="1" applyAlignment="1" applyProtection="1">
      <alignment horizontal="right" vertical="top" wrapText="1"/>
    </xf>
    <xf numFmtId="0" fontId="21" fillId="0" borderId="0" xfId="0" applyFont="1" applyFill="1" applyBorder="1" applyAlignment="1">
      <alignment horizontal="right" vertical="top"/>
    </xf>
    <xf numFmtId="0" fontId="69" fillId="0" borderId="0" xfId="0" applyFont="1" applyFill="1" applyBorder="1" applyAlignment="1"/>
    <xf numFmtId="0" fontId="68" fillId="0" borderId="0" xfId="0" applyNumberFormat="1" applyFont="1" applyFill="1" applyBorder="1" applyAlignment="1" applyProtection="1">
      <alignment vertical="top" wrapText="1"/>
    </xf>
    <xf numFmtId="0" fontId="20" fillId="0" borderId="0" xfId="2" applyFont="1" applyFill="1" applyBorder="1"/>
    <xf numFmtId="0" fontId="19" fillId="0" borderId="0" xfId="0" applyFont="1" applyFill="1" applyBorder="1" applyAlignment="1">
      <alignment horizontal="left" vertical="center" wrapText="1"/>
    </xf>
    <xf numFmtId="0" fontId="20" fillId="0" borderId="0" xfId="0" applyFont="1" applyFill="1" applyBorder="1" applyAlignment="1">
      <alignment horizontal="left" vertical="center"/>
    </xf>
    <xf numFmtId="0" fontId="6" fillId="0" borderId="0" xfId="0" applyFont="1" applyFill="1"/>
    <xf numFmtId="0" fontId="9" fillId="0" borderId="0" xfId="0" applyFont="1" applyFill="1"/>
    <xf numFmtId="167" fontId="49" fillId="0" borderId="1" xfId="12" applyNumberFormat="1" applyFont="1" applyFill="1" applyBorder="1" applyAlignment="1" applyProtection="1">
      <alignment vertical="center"/>
    </xf>
    <xf numFmtId="0" fontId="22" fillId="0" borderId="0" xfId="2" applyFont="1" applyFill="1" applyBorder="1" applyAlignment="1">
      <alignment vertical="top"/>
    </xf>
    <xf numFmtId="167" fontId="0" fillId="0" borderId="0" xfId="0" applyNumberFormat="1" applyFill="1"/>
    <xf numFmtId="167" fontId="49" fillId="0" borderId="1" xfId="12" applyNumberFormat="1" applyFont="1" applyFill="1" applyBorder="1" applyAlignment="1" applyProtection="1">
      <alignment horizontal="right"/>
    </xf>
    <xf numFmtId="167" fontId="49" fillId="0" borderId="5" xfId="12" applyNumberFormat="1" applyFont="1" applyFill="1" applyBorder="1" applyAlignment="1" applyProtection="1">
      <alignment vertical="center"/>
    </xf>
    <xf numFmtId="167" fontId="62" fillId="0" borderId="5" xfId="12" applyNumberFormat="1" applyFont="1" applyFill="1" applyBorder="1" applyAlignment="1" applyProtection="1">
      <alignment vertical="center"/>
    </xf>
    <xf numFmtId="0" fontId="22" fillId="0" borderId="0" xfId="0" applyFont="1" applyFill="1" applyBorder="1" applyAlignment="1">
      <alignment horizontal="left" vertical="center"/>
    </xf>
    <xf numFmtId="167" fontId="54" fillId="0" borderId="0" xfId="11" applyNumberFormat="1" applyFont="1" applyFill="1" applyBorder="1" applyAlignment="1">
      <alignment horizontal="right"/>
    </xf>
    <xf numFmtId="165" fontId="20" fillId="0" borderId="2" xfId="0" applyNumberFormat="1" applyFont="1" applyFill="1" applyBorder="1" applyAlignment="1">
      <alignment horizontal="right"/>
    </xf>
    <xf numFmtId="0" fontId="15" fillId="0" borderId="0" xfId="0" applyFont="1" applyFill="1" applyBorder="1" applyAlignment="1">
      <alignment horizontal="left"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top"/>
    </xf>
    <xf numFmtId="165" fontId="11" fillId="0" borderId="0" xfId="0" applyNumberFormat="1" applyFont="1" applyFill="1" applyBorder="1" applyAlignment="1">
      <alignment horizontal="right" vertical="top" wrapText="1"/>
    </xf>
    <xf numFmtId="0" fontId="22" fillId="0" borderId="0" xfId="6" applyFont="1" applyFill="1" applyBorder="1" applyAlignment="1">
      <alignment horizontal="left" vertical="center" wrapText="1"/>
    </xf>
    <xf numFmtId="164" fontId="16" fillId="0" borderId="0" xfId="0" applyNumberFormat="1" applyFont="1" applyFill="1" applyBorder="1"/>
    <xf numFmtId="169" fontId="16" fillId="0" borderId="0" xfId="0" applyNumberFormat="1" applyFont="1" applyFill="1" applyBorder="1"/>
    <xf numFmtId="0" fontId="70" fillId="0" borderId="0" xfId="0" applyFont="1" applyFill="1" applyBorder="1"/>
    <xf numFmtId="0" fontId="86" fillId="0" borderId="0" xfId="0" applyFont="1" applyFill="1" applyBorder="1" applyAlignment="1">
      <alignment horizontal="center" vertical="center"/>
    </xf>
    <xf numFmtId="0" fontId="20" fillId="0" borderId="0" xfId="2" applyFont="1" applyFill="1" applyBorder="1" applyAlignment="1">
      <alignment horizontal="left" wrapText="1"/>
    </xf>
    <xf numFmtId="0" fontId="87" fillId="0" borderId="0" xfId="0" applyFont="1" applyFill="1" applyBorder="1" applyAlignment="1">
      <alignment horizontal="center" vertical="center"/>
    </xf>
    <xf numFmtId="0" fontId="71" fillId="0" borderId="0" xfId="0" applyFont="1" applyFill="1" applyBorder="1" applyAlignment="1">
      <alignment horizontal="right" vertical="center"/>
    </xf>
    <xf numFmtId="0" fontId="83" fillId="0" borderId="0" xfId="3" applyNumberFormat="1" applyFont="1" applyFill="1" applyBorder="1" applyAlignment="1" applyProtection="1">
      <alignment vertical="top"/>
    </xf>
    <xf numFmtId="0" fontId="85" fillId="0" borderId="0" xfId="0" applyFont="1" applyFill="1" applyBorder="1"/>
    <xf numFmtId="0" fontId="47" fillId="0" borderId="0" xfId="0" applyFont="1" applyAlignment="1">
      <alignment horizontal="center"/>
    </xf>
    <xf numFmtId="167" fontId="15" fillId="0" borderId="0" xfId="0" applyNumberFormat="1" applyFont="1" applyFill="1" applyBorder="1" applyAlignment="1">
      <alignment horizontal="right"/>
    </xf>
    <xf numFmtId="0" fontId="21" fillId="0" borderId="0" xfId="2" applyFont="1" applyFill="1" applyBorder="1" applyAlignment="1">
      <alignment horizontal="center"/>
    </xf>
    <xf numFmtId="0" fontId="47" fillId="0" borderId="0" xfId="0" applyFont="1" applyAlignment="1">
      <alignment horizontal="center" vertical="center" wrapText="1"/>
    </xf>
    <xf numFmtId="0" fontId="22" fillId="0" borderId="0" xfId="6" applyFont="1" applyAlignment="1">
      <alignment horizontal="left" vertical="center"/>
    </xf>
    <xf numFmtId="0" fontId="11" fillId="0" borderId="0" xfId="6" applyFont="1" applyAlignment="1">
      <alignment horizontal="center" vertical="center"/>
    </xf>
    <xf numFmtId="0" fontId="53" fillId="0" borderId="0" xfId="6" applyFont="1" applyAlignment="1">
      <alignment horizontal="center" vertical="center"/>
    </xf>
    <xf numFmtId="168" fontId="20" fillId="0" borderId="0" xfId="6" applyNumberFormat="1" applyFont="1" applyAlignment="1">
      <alignment horizontal="right" vertical="center" wrapText="1"/>
    </xf>
    <xf numFmtId="2" fontId="16" fillId="0" borderId="0" xfId="0" applyNumberFormat="1" applyFont="1" applyFill="1" applyBorder="1"/>
    <xf numFmtId="165" fontId="22" fillId="0" borderId="0" xfId="0" applyNumberFormat="1" applyFont="1" applyFill="1" applyAlignment="1">
      <alignment horizontal="right"/>
    </xf>
    <xf numFmtId="165" fontId="16" fillId="0" borderId="0" xfId="0" applyNumberFormat="1" applyFont="1" applyFill="1" applyAlignment="1">
      <alignment horizontal="right"/>
    </xf>
    <xf numFmtId="165" fontId="22" fillId="0" borderId="0" xfId="6" applyNumberFormat="1" applyFont="1" applyFill="1" applyAlignment="1">
      <alignment horizontal="center" vertical="center"/>
    </xf>
    <xf numFmtId="0" fontId="36" fillId="0" borderId="0" xfId="0" applyFont="1" applyAlignment="1">
      <alignment horizontal="center" wrapText="1"/>
    </xf>
    <xf numFmtId="0" fontId="57" fillId="0" borderId="0" xfId="0" applyFont="1" applyAlignment="1">
      <alignment horizontal="center" wrapText="1"/>
    </xf>
    <xf numFmtId="0" fontId="33" fillId="0" borderId="0" xfId="0" applyFont="1" applyFill="1" applyAlignment="1">
      <alignment horizontal="center" wrapText="1"/>
    </xf>
    <xf numFmtId="0" fontId="57" fillId="0" borderId="0" xfId="0" applyFont="1" applyFill="1" applyAlignment="1">
      <alignment horizontal="center" wrapText="1"/>
    </xf>
    <xf numFmtId="0" fontId="36" fillId="0" borderId="0" xfId="0" applyFont="1" applyFill="1" applyAlignment="1">
      <alignment horizontal="center" wrapText="1"/>
    </xf>
    <xf numFmtId="0" fontId="69" fillId="0" borderId="0" xfId="0" applyNumberFormat="1" applyFont="1" applyFill="1" applyBorder="1" applyAlignment="1" applyProtection="1">
      <alignment horizontal="left"/>
    </xf>
    <xf numFmtId="0" fontId="29" fillId="0" borderId="0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/>
    </xf>
    <xf numFmtId="0" fontId="16" fillId="0" borderId="1" xfId="0" applyFont="1" applyFill="1" applyBorder="1" applyAlignment="1">
      <alignment horizontal="left"/>
    </xf>
    <xf numFmtId="0" fontId="15" fillId="0" borderId="0" xfId="0" applyFont="1" applyFill="1" applyBorder="1" applyAlignment="1">
      <alignment horizontal="left" vertical="center"/>
    </xf>
    <xf numFmtId="0" fontId="16" fillId="0" borderId="0" xfId="0" applyFont="1" applyFill="1" applyBorder="1" applyAlignment="1">
      <alignment horizontal="left"/>
    </xf>
    <xf numFmtId="0" fontId="17" fillId="0" borderId="0" xfId="0" applyFont="1" applyFill="1" applyBorder="1" applyAlignment="1">
      <alignment horizontal="center" vertical="center"/>
    </xf>
    <xf numFmtId="0" fontId="50" fillId="0" borderId="0" xfId="0" applyFont="1" applyFill="1" applyBorder="1" applyAlignment="1">
      <alignment horizontal="left" vertical="center" wrapText="1"/>
    </xf>
    <xf numFmtId="0" fontId="17" fillId="0" borderId="0" xfId="0" applyFont="1" applyFill="1" applyBorder="1" applyAlignment="1">
      <alignment horizontal="center" vertical="top"/>
    </xf>
    <xf numFmtId="165" fontId="4" fillId="0" borderId="0" xfId="0" applyNumberFormat="1" applyFont="1" applyFill="1" applyBorder="1" applyAlignment="1">
      <alignment horizontal="center" vertical="top" wrapText="1"/>
    </xf>
    <xf numFmtId="165" fontId="11" fillId="0" borderId="0" xfId="0" applyNumberFormat="1" applyFont="1" applyFill="1" applyBorder="1" applyAlignment="1">
      <alignment horizontal="center" vertical="top" wrapText="1"/>
    </xf>
    <xf numFmtId="0" fontId="84" fillId="0" borderId="0" xfId="0" applyFont="1" applyFill="1" applyAlignment="1">
      <alignment horizontal="left" wrapText="1"/>
    </xf>
    <xf numFmtId="0" fontId="53" fillId="0" borderId="0" xfId="3" applyNumberFormat="1" applyFont="1" applyFill="1" applyBorder="1" applyAlignment="1" applyProtection="1">
      <alignment horizontal="right" vertical="top" wrapText="1"/>
    </xf>
    <xf numFmtId="0" fontId="21" fillId="0" borderId="0" xfId="0" applyFont="1" applyFill="1" applyBorder="1" applyAlignment="1">
      <alignment horizontal="right" vertical="top"/>
    </xf>
    <xf numFmtId="0" fontId="20" fillId="0" borderId="0" xfId="1" applyFont="1" applyFill="1" applyBorder="1" applyAlignment="1">
      <alignment horizontal="left" vertical="center"/>
    </xf>
    <xf numFmtId="0" fontId="21" fillId="0" borderId="0" xfId="0" applyFont="1" applyFill="1" applyBorder="1" applyAlignment="1">
      <alignment horizontal="left" vertical="center"/>
    </xf>
    <xf numFmtId="0" fontId="62" fillId="0" borderId="0" xfId="6" applyFont="1" applyFill="1" applyBorder="1" applyAlignment="1">
      <alignment horizontal="center" vertical="center"/>
    </xf>
    <xf numFmtId="0" fontId="69" fillId="0" borderId="0" xfId="3" applyNumberFormat="1" applyFont="1" applyFill="1" applyBorder="1" applyAlignment="1" applyProtection="1"/>
    <xf numFmtId="0" fontId="69" fillId="0" borderId="0" xfId="0" applyFont="1" applyFill="1" applyBorder="1" applyAlignment="1"/>
  </cellXfs>
  <cellStyles count="45">
    <cellStyle name="Comma" xfId="12" builtinId="3"/>
    <cellStyle name="Comma 2" xfId="11" xr:uid="{00000000-0005-0000-0000-000001000000}"/>
    <cellStyle name="Comma 2 2" xfId="17" xr:uid="{00000000-0005-0000-0000-000002000000}"/>
    <cellStyle name="Comma 2 2 2" xfId="41" xr:uid="{00000000-0005-0000-0000-000003000000}"/>
    <cellStyle name="Comma 3" xfId="16" xr:uid="{00000000-0005-0000-0000-000004000000}"/>
    <cellStyle name="Comma 3 2" xfId="24" xr:uid="{00000000-0005-0000-0000-000005000000}"/>
    <cellStyle name="Comma 3 3" xfId="39" xr:uid="{00000000-0005-0000-0000-000006000000}"/>
    <cellStyle name="Comma 3 4" xfId="37" xr:uid="{00000000-0005-0000-0000-000007000000}"/>
    <cellStyle name="Comma 4" xfId="18" xr:uid="{00000000-0005-0000-0000-000008000000}"/>
    <cellStyle name="Comma 5" xfId="40" xr:uid="{00000000-0005-0000-0000-000009000000}"/>
    <cellStyle name="Hyperlink 2" xfId="34" xr:uid="{00000000-0005-0000-0000-00000A000000}"/>
    <cellStyle name="Normal" xfId="0" builtinId="0"/>
    <cellStyle name="Normal 10" xfId="31" xr:uid="{00000000-0005-0000-0000-00000C000000}"/>
    <cellStyle name="Normal 2" xfId="14" xr:uid="{00000000-0005-0000-0000-00000D000000}"/>
    <cellStyle name="Normal 2 10" xfId="28" xr:uid="{00000000-0005-0000-0000-00000E000000}"/>
    <cellStyle name="Normal 2 2" xfId="25" xr:uid="{00000000-0005-0000-0000-00000F000000}"/>
    <cellStyle name="Normal 2 2 2" xfId="44" xr:uid="{00000000-0005-0000-0000-000010000000}"/>
    <cellStyle name="Normal 2 3" xfId="19" xr:uid="{00000000-0005-0000-0000-000011000000}"/>
    <cellStyle name="Normal 3" xfId="20" xr:uid="{00000000-0005-0000-0000-000012000000}"/>
    <cellStyle name="Normal 4" xfId="23" xr:uid="{00000000-0005-0000-0000-000013000000}"/>
    <cellStyle name="Normal 5" xfId="26" xr:uid="{00000000-0005-0000-0000-000014000000}"/>
    <cellStyle name="Normal 6" xfId="30" xr:uid="{00000000-0005-0000-0000-000015000000}"/>
    <cellStyle name="Normal 6 2" xfId="32" xr:uid="{00000000-0005-0000-0000-000016000000}"/>
    <cellStyle name="Normal 7" xfId="29" xr:uid="{00000000-0005-0000-0000-000017000000}"/>
    <cellStyle name="Normal 8" xfId="15" xr:uid="{00000000-0005-0000-0000-000018000000}"/>
    <cellStyle name="Normal 8 2" xfId="43" xr:uid="{00000000-0005-0000-0000-000019000000}"/>
    <cellStyle name="Normal 8 3" xfId="33" xr:uid="{00000000-0005-0000-0000-00001A000000}"/>
    <cellStyle name="Normal 9" xfId="35" xr:uid="{00000000-0005-0000-0000-00001B000000}"/>
    <cellStyle name="Normal_BAL" xfId="1" xr:uid="{00000000-0005-0000-0000-00001C000000}"/>
    <cellStyle name="Normal_Financial statements 2000 Alcomet" xfId="2" xr:uid="{00000000-0005-0000-0000-00001D000000}"/>
    <cellStyle name="Normal_Financial statements_bg model 2002" xfId="3" xr:uid="{00000000-0005-0000-0000-00001E000000}"/>
    <cellStyle name="Normal_FS_2004_Final_28.03.05" xfId="4" xr:uid="{00000000-0005-0000-0000-00001F000000}"/>
    <cellStyle name="Normal_FS_SOPHARMA_2005 (2)" xfId="5" xr:uid="{00000000-0005-0000-0000-000020000000}"/>
    <cellStyle name="Normal_FS'05-Neochim group-raboten_Final2" xfId="6" xr:uid="{00000000-0005-0000-0000-000021000000}"/>
    <cellStyle name="Normal_P&amp;L" xfId="7" xr:uid="{00000000-0005-0000-0000-000022000000}"/>
    <cellStyle name="Normal_P&amp;L_Financial statements_bg model 2002" xfId="8" xr:uid="{00000000-0005-0000-0000-000023000000}"/>
    <cellStyle name="Normal_Sheet2" xfId="9" xr:uid="{00000000-0005-0000-0000-000024000000}"/>
    <cellStyle name="Normal_SOPHARMA_FS_01_12_2007_predvaritelen" xfId="10" xr:uid="{00000000-0005-0000-0000-000025000000}"/>
    <cellStyle name="Percent" xfId="13" builtinId="5"/>
    <cellStyle name="Percent 2" xfId="27" xr:uid="{00000000-0005-0000-0000-000027000000}"/>
    <cellStyle name="Percent 3" xfId="21" xr:uid="{00000000-0005-0000-0000-000028000000}"/>
    <cellStyle name="Percent 3 2" xfId="42" xr:uid="{00000000-0005-0000-0000-000029000000}"/>
    <cellStyle name="Percent 3 3" xfId="36" xr:uid="{00000000-0005-0000-0000-00002A000000}"/>
    <cellStyle name="Обычный 2" xfId="22" xr:uid="{00000000-0005-0000-0000-00002B000000}"/>
    <cellStyle name="Обычный_8" xfId="38" xr:uid="{00000000-0005-0000-0000-00002C000000}"/>
  </cellStyles>
  <dxfs count="0"/>
  <tableStyles count="0" defaultTableStyle="TableStyleMedium9" defaultPivotStyle="PivotStyleLight16"/>
  <colors>
    <mruColors>
      <color rgb="FF99FFCC"/>
      <color rgb="FFFF00FF"/>
      <color rgb="FF00FFFF"/>
      <color rgb="FF66FF66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!!!%20SOPHARMA%20GROUP\CONSOLIDATION%202012\B%20-%20Completion\5%20-%20Review%20of%20the%20draft%20financial%20statements\Valia%20I_27.04.2013\FS_SOPHARMA_GROUP_2010_FIN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 "/>
      <sheetName val="SCI"/>
      <sheetName val="SFP"/>
      <sheetName val="SCF"/>
      <sheetName val="SEQ"/>
    </sheetNames>
    <sheetDataSet>
      <sheetData sheetId="0">
        <row r="1">
          <cell r="A1" t="str">
            <v xml:space="preserve">ГРУПА СОФАРМА </v>
          </cell>
        </row>
        <row r="15">
          <cell r="A15" t="str">
            <v>Финансов директор:</v>
          </cell>
          <cell r="D15" t="str">
            <v>Борис Борисов</v>
          </cell>
        </row>
      </sheetData>
      <sheetData sheetId="1">
        <row r="1">
          <cell r="A1" t="str">
            <v xml:space="preserve">ГРУПА СОФАРМА </v>
          </cell>
        </row>
      </sheetData>
      <sheetData sheetId="2">
        <row r="1">
          <cell r="A1" t="str">
            <v xml:space="preserve">ГРУПА СОФАРМА 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64"/>
  <sheetViews>
    <sheetView tabSelected="1" view="pageBreakPreview" zoomScale="80" zoomScaleNormal="70" zoomScaleSheetLayoutView="80" workbookViewId="0">
      <selection activeCell="F16" sqref="F16"/>
    </sheetView>
  </sheetViews>
  <sheetFormatPr defaultColWidth="0" defaultRowHeight="12.75" customHeight="1" zeroHeight="1"/>
  <cols>
    <col min="1" max="2" width="9.28515625" style="6" customWidth="1"/>
    <col min="3" max="3" width="16.7109375" style="6" customWidth="1"/>
    <col min="4" max="6" width="9.28515625" style="6" customWidth="1"/>
    <col min="7" max="7" width="23.28515625" style="6" customWidth="1"/>
    <col min="8" max="9" width="9.28515625" style="6" customWidth="1"/>
    <col min="10" max="16384" width="9.28515625" style="6" hidden="1"/>
  </cols>
  <sheetData>
    <row r="1" spans="1:9" ht="18.75">
      <c r="A1" s="1" t="s">
        <v>0</v>
      </c>
      <c r="B1" s="2"/>
      <c r="C1" s="3"/>
      <c r="D1" s="4"/>
      <c r="E1" s="5"/>
      <c r="F1" s="5"/>
      <c r="G1" s="5"/>
      <c r="H1" s="5"/>
    </row>
    <row r="2" spans="1:9"/>
    <row r="3" spans="1:9"/>
    <row r="4" spans="1:9"/>
    <row r="5" spans="1:9" ht="18.75">
      <c r="A5" s="7" t="s">
        <v>1</v>
      </c>
      <c r="D5" s="8" t="s">
        <v>2</v>
      </c>
      <c r="E5" s="9"/>
      <c r="F5" s="10"/>
      <c r="G5" s="10"/>
      <c r="H5" s="10"/>
      <c r="I5" s="10"/>
    </row>
    <row r="6" spans="1:9" ht="17.25" customHeight="1">
      <c r="A6" s="7"/>
      <c r="D6" s="8" t="s">
        <v>3</v>
      </c>
      <c r="E6" s="9"/>
      <c r="F6" s="10"/>
      <c r="G6" s="10"/>
      <c r="H6" s="10"/>
      <c r="I6" s="10"/>
    </row>
    <row r="7" spans="1:9" ht="18.75">
      <c r="A7" s="7"/>
      <c r="D7" s="8" t="s">
        <v>99</v>
      </c>
      <c r="H7" s="10"/>
      <c r="I7" s="10"/>
    </row>
    <row r="8" spans="1:9" ht="16.5">
      <c r="A8" s="11"/>
      <c r="D8" s="8" t="s">
        <v>110</v>
      </c>
      <c r="E8" s="9"/>
      <c r="F8" s="10"/>
      <c r="G8" s="10"/>
      <c r="H8" s="10"/>
      <c r="I8" s="10"/>
    </row>
    <row r="9" spans="1:9" ht="18.75">
      <c r="A9" s="7"/>
      <c r="D9" s="8" t="s">
        <v>163</v>
      </c>
      <c r="E9" s="9"/>
      <c r="F9" s="11"/>
      <c r="G9" s="10"/>
      <c r="H9" s="10"/>
      <c r="I9" s="10"/>
    </row>
    <row r="10" spans="1:9" ht="18.75">
      <c r="A10" s="7"/>
      <c r="D10" s="12"/>
      <c r="E10" s="12"/>
      <c r="F10" s="10"/>
      <c r="G10" s="10"/>
      <c r="H10" s="10"/>
      <c r="I10" s="10"/>
    </row>
    <row r="11" spans="1:9" ht="18.75">
      <c r="A11" s="7"/>
      <c r="D11" s="13"/>
      <c r="E11" s="13"/>
      <c r="F11" s="13"/>
      <c r="G11" s="10"/>
      <c r="H11" s="10"/>
      <c r="I11" s="10"/>
    </row>
    <row r="12" spans="1:9" ht="18.75">
      <c r="A12" s="7" t="s">
        <v>4</v>
      </c>
      <c r="D12" s="13" t="s">
        <v>2</v>
      </c>
      <c r="E12" s="14"/>
      <c r="F12" s="14"/>
      <c r="G12" s="15"/>
    </row>
    <row r="13" spans="1:9" ht="18.75">
      <c r="A13" s="7"/>
      <c r="D13" s="13"/>
      <c r="E13" s="14"/>
      <c r="F13" s="14"/>
      <c r="G13" s="15"/>
    </row>
    <row r="14" spans="1:9" ht="18.75">
      <c r="A14" s="7" t="s">
        <v>179</v>
      </c>
      <c r="D14" s="13" t="s">
        <v>178</v>
      </c>
      <c r="E14" s="13"/>
      <c r="F14" s="13"/>
      <c r="G14" s="16"/>
      <c r="H14" s="10"/>
      <c r="I14" s="10"/>
    </row>
    <row r="15" spans="1:9" ht="16.5">
      <c r="D15" s="13" t="s">
        <v>163</v>
      </c>
      <c r="E15" s="13"/>
      <c r="F15" s="13"/>
      <c r="G15" s="16"/>
      <c r="H15" s="10"/>
      <c r="I15" s="10"/>
    </row>
    <row r="16" spans="1:9" ht="16.5">
      <c r="D16" s="13"/>
      <c r="E16" s="14"/>
      <c r="F16" s="14"/>
      <c r="G16" s="16"/>
      <c r="H16" s="10"/>
      <c r="I16" s="10"/>
    </row>
    <row r="17" spans="1:9" ht="18.75">
      <c r="A17" s="7" t="s">
        <v>5</v>
      </c>
      <c r="D17" s="13" t="s">
        <v>6</v>
      </c>
      <c r="E17" s="14"/>
      <c r="F17" s="14"/>
      <c r="G17" s="16"/>
      <c r="H17" s="10"/>
      <c r="I17" s="10"/>
    </row>
    <row r="18" spans="1:9" ht="18.75">
      <c r="A18" s="7"/>
      <c r="D18" s="13"/>
      <c r="E18" s="14"/>
      <c r="F18" s="14"/>
      <c r="G18" s="16"/>
      <c r="H18" s="10"/>
      <c r="I18" s="10"/>
    </row>
    <row r="19" spans="1:9" ht="18.75">
      <c r="A19" s="7" t="s">
        <v>115</v>
      </c>
      <c r="B19" s="7"/>
      <c r="C19" s="7"/>
      <c r="D19" s="13" t="s">
        <v>114</v>
      </c>
      <c r="E19" s="14"/>
      <c r="F19" s="14"/>
      <c r="G19" s="16"/>
      <c r="H19" s="10"/>
      <c r="I19" s="10"/>
    </row>
    <row r="20" spans="1:9" ht="18.75">
      <c r="A20" s="7"/>
      <c r="D20" s="13"/>
      <c r="E20" s="14"/>
      <c r="F20" s="14"/>
      <c r="G20" s="15"/>
      <c r="H20" s="7"/>
      <c r="I20" s="7"/>
    </row>
    <row r="21" spans="1:9" ht="18.75">
      <c r="A21" s="7" t="s">
        <v>96</v>
      </c>
      <c r="C21" s="17"/>
      <c r="D21" s="13" t="s">
        <v>175</v>
      </c>
      <c r="E21" s="14"/>
      <c r="F21" s="14"/>
      <c r="G21" s="15"/>
      <c r="H21" s="7"/>
      <c r="I21" s="7"/>
    </row>
    <row r="22" spans="1:9" ht="18.75">
      <c r="A22" s="7"/>
      <c r="D22" s="13"/>
      <c r="E22" s="14"/>
      <c r="F22" s="14"/>
      <c r="G22" s="15"/>
      <c r="H22" s="7"/>
      <c r="I22" s="7"/>
    </row>
    <row r="23" spans="1:9" ht="18.75">
      <c r="A23" s="7"/>
      <c r="D23" s="13"/>
      <c r="E23" s="14"/>
      <c r="F23" s="14"/>
      <c r="G23" s="15"/>
    </row>
    <row r="24" spans="1:9" ht="18.75">
      <c r="A24" s="7" t="s">
        <v>7</v>
      </c>
      <c r="D24" s="13" t="s">
        <v>8</v>
      </c>
      <c r="E24" s="14"/>
      <c r="F24" s="14"/>
      <c r="G24" s="15"/>
    </row>
    <row r="25" spans="1:9" ht="18.75">
      <c r="A25" s="7"/>
      <c r="D25" s="13" t="s">
        <v>9</v>
      </c>
      <c r="E25" s="14"/>
      <c r="F25" s="14"/>
      <c r="G25" s="15"/>
    </row>
    <row r="26" spans="1:9" ht="18.75">
      <c r="F26" s="15"/>
      <c r="G26" s="18"/>
    </row>
    <row r="27" spans="1:9" ht="18.75">
      <c r="A27" s="7" t="s">
        <v>10</v>
      </c>
      <c r="C27" s="17"/>
      <c r="D27" s="8" t="s">
        <v>98</v>
      </c>
      <c r="E27" s="145"/>
      <c r="F27" s="18"/>
      <c r="G27" s="20"/>
    </row>
    <row r="28" spans="1:9" ht="18.75">
      <c r="A28" s="7"/>
      <c r="C28" s="17"/>
      <c r="D28" s="8" t="s">
        <v>11</v>
      </c>
      <c r="E28" s="145"/>
      <c r="F28" s="18"/>
      <c r="G28" s="20"/>
      <c r="H28" s="21"/>
      <c r="I28" s="21"/>
    </row>
    <row r="29" spans="1:9" ht="18" customHeight="1">
      <c r="A29" s="7"/>
      <c r="C29" s="10"/>
      <c r="D29" s="8" t="s">
        <v>12</v>
      </c>
      <c r="E29" s="9"/>
      <c r="F29" s="18"/>
      <c r="G29" s="146"/>
      <c r="H29" s="147"/>
      <c r="I29" s="148"/>
    </row>
    <row r="30" spans="1:9" ht="18.75">
      <c r="A30" s="7"/>
      <c r="D30" s="8"/>
      <c r="E30" s="20"/>
      <c r="F30" s="18"/>
      <c r="G30" s="20"/>
      <c r="H30" s="21"/>
      <c r="I30" s="21"/>
    </row>
    <row r="31" spans="1:9" ht="18.75">
      <c r="A31" s="7" t="s">
        <v>13</v>
      </c>
      <c r="D31" s="299" t="s">
        <v>14</v>
      </c>
      <c r="E31" s="300"/>
      <c r="F31" s="300"/>
      <c r="G31" s="300"/>
      <c r="H31" s="7"/>
      <c r="I31" s="7"/>
    </row>
    <row r="32" spans="1:9" ht="18.75">
      <c r="A32" s="7"/>
      <c r="D32" s="299" t="s">
        <v>15</v>
      </c>
      <c r="E32" s="300"/>
      <c r="F32" s="300"/>
      <c r="G32" s="300"/>
      <c r="H32" s="7"/>
      <c r="I32" s="7"/>
    </row>
    <row r="33" spans="1:9" ht="18.75">
      <c r="A33" s="7"/>
      <c r="D33" s="299" t="s">
        <v>128</v>
      </c>
      <c r="E33" s="300"/>
      <c r="F33" s="300"/>
      <c r="G33" s="300"/>
      <c r="H33" s="7"/>
      <c r="I33" s="7"/>
    </row>
    <row r="34" spans="1:9" ht="18.75">
      <c r="A34" s="7"/>
      <c r="D34" s="299" t="s">
        <v>129</v>
      </c>
      <c r="E34" s="300"/>
      <c r="F34" s="300"/>
      <c r="G34" s="300"/>
    </row>
    <row r="35" spans="1:9" ht="18.75">
      <c r="A35" s="7"/>
      <c r="D35" s="299" t="s">
        <v>130</v>
      </c>
      <c r="E35" s="300"/>
      <c r="F35" s="300"/>
      <c r="G35" s="300"/>
    </row>
    <row r="36" spans="1:9" ht="18.75">
      <c r="A36" s="7"/>
      <c r="D36" s="299" t="s">
        <v>131</v>
      </c>
      <c r="E36" s="300"/>
      <c r="F36" s="300"/>
      <c r="G36" s="300"/>
    </row>
    <row r="37" spans="1:9" ht="18.75">
      <c r="A37" s="7"/>
      <c r="D37" s="8"/>
      <c r="E37" s="145"/>
      <c r="F37" s="145"/>
      <c r="G37" s="145"/>
    </row>
    <row r="38" spans="1:9" ht="18.75">
      <c r="A38" s="7"/>
      <c r="C38" s="21"/>
      <c r="E38" s="145"/>
      <c r="F38" s="145"/>
      <c r="G38" s="145"/>
    </row>
    <row r="39" spans="1:9" ht="18.75">
      <c r="A39" s="7"/>
      <c r="E39" s="19"/>
      <c r="F39" s="15"/>
      <c r="G39" s="19"/>
    </row>
    <row r="40" spans="1:9" ht="18.75">
      <c r="A40" s="7" t="s">
        <v>16</v>
      </c>
      <c r="D40" s="299" t="s">
        <v>133</v>
      </c>
      <c r="E40" s="20"/>
      <c r="F40" s="19"/>
      <c r="G40" s="20"/>
      <c r="H40" s="21"/>
      <c r="I40" s="21"/>
    </row>
    <row r="41" spans="1:9" ht="18.75">
      <c r="A41" s="7"/>
      <c r="E41" s="19"/>
      <c r="F41" s="15"/>
      <c r="G41" s="19"/>
    </row>
    <row r="42" spans="1:9" ht="18.75">
      <c r="A42" s="7"/>
      <c r="F42" s="7"/>
    </row>
    <row r="43" spans="1:9" ht="18.75">
      <c r="A43" s="7"/>
      <c r="F43" s="7"/>
    </row>
    <row r="44" spans="1:9" ht="18.75">
      <c r="A44" s="7"/>
      <c r="F44" s="7"/>
    </row>
    <row r="45" spans="1:9" ht="18.75">
      <c r="A45" s="7"/>
      <c r="F45" s="7"/>
    </row>
    <row r="46" spans="1:9" ht="18.75">
      <c r="A46" s="7"/>
      <c r="F46" s="7"/>
    </row>
    <row r="47" spans="1:9" ht="18.75">
      <c r="A47" s="7"/>
      <c r="F47" s="7"/>
    </row>
    <row r="48" spans="1:9" ht="18.75">
      <c r="A48" s="7"/>
      <c r="F48" s="7"/>
    </row>
    <row r="49"/>
    <row r="50"/>
    <row r="51"/>
    <row r="52"/>
    <row r="53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</sheetData>
  <pageMargins left="0.78740157480314965" right="0.35433070866141736" top="0.39370078740157483" bottom="0.39370078740157483" header="0.51181102362204722" footer="0.51181102362204722"/>
  <pageSetup paperSize="9" scale="8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94"/>
  <sheetViews>
    <sheetView showWhiteSpace="0" view="pageBreakPreview" zoomScale="90" zoomScaleNormal="90" zoomScaleSheetLayoutView="90" workbookViewId="0">
      <selection activeCell="A35" sqref="A35"/>
    </sheetView>
  </sheetViews>
  <sheetFormatPr defaultColWidth="9.28515625" defaultRowHeight="15"/>
  <cols>
    <col min="1" max="1" width="80.42578125" style="22" customWidth="1"/>
    <col min="2" max="2" width="11.5703125" style="31" customWidth="1"/>
    <col min="3" max="3" width="5.28515625" style="26" customWidth="1"/>
    <col min="4" max="4" width="12.28515625" style="26" customWidth="1"/>
    <col min="5" max="5" width="2.28515625" style="26" customWidth="1"/>
    <col min="6" max="6" width="12.28515625" style="26" customWidth="1"/>
    <col min="7" max="7" width="1.5703125" style="26" customWidth="1"/>
    <col min="8" max="8" width="12.28515625" style="22" bestFit="1" customWidth="1"/>
    <col min="9" max="9" width="5" style="22" customWidth="1"/>
    <col min="10" max="10" width="11.5703125" style="22" bestFit="1" customWidth="1"/>
    <col min="11" max="11" width="9.28515625" style="22"/>
    <col min="12" max="12" width="15.42578125" style="22" customWidth="1"/>
    <col min="13" max="16384" width="9.28515625" style="22"/>
  </cols>
  <sheetData>
    <row r="1" spans="1:10">
      <c r="A1" s="343" t="str">
        <f>'[1]Cover '!A1</f>
        <v xml:space="preserve">ГРУПА СОФАРМА </v>
      </c>
      <c r="B1" s="344"/>
      <c r="C1" s="344"/>
      <c r="D1" s="344"/>
      <c r="E1" s="344"/>
      <c r="F1" s="344"/>
      <c r="G1" s="344"/>
    </row>
    <row r="2" spans="1:10" s="23" customFormat="1">
      <c r="A2" s="345" t="s">
        <v>153</v>
      </c>
      <c r="B2" s="346"/>
      <c r="C2" s="346"/>
      <c r="D2" s="346"/>
      <c r="E2" s="346"/>
      <c r="F2" s="346"/>
      <c r="G2" s="346"/>
    </row>
    <row r="3" spans="1:10">
      <c r="A3" s="71" t="s">
        <v>186</v>
      </c>
      <c r="B3" s="197"/>
      <c r="C3" s="24"/>
      <c r="D3" s="24"/>
      <c r="E3" s="24"/>
      <c r="F3" s="24"/>
      <c r="G3" s="24"/>
    </row>
    <row r="4" spans="1:10" ht="4.5" customHeight="1">
      <c r="A4" s="310"/>
      <c r="B4" s="197"/>
      <c r="C4" s="24"/>
      <c r="D4" s="24"/>
      <c r="E4" s="24"/>
      <c r="F4" s="24"/>
      <c r="G4" s="24"/>
    </row>
    <row r="5" spans="1:10" ht="5.25" customHeight="1">
      <c r="A5" s="310"/>
      <c r="B5" s="197"/>
      <c r="C5" s="24"/>
      <c r="D5" s="24"/>
      <c r="E5" s="24"/>
      <c r="F5" s="24"/>
      <c r="G5" s="24"/>
    </row>
    <row r="6" spans="1:10" ht="61.5" customHeight="1">
      <c r="A6" s="23"/>
      <c r="B6" s="347" t="s">
        <v>17</v>
      </c>
      <c r="C6" s="311"/>
      <c r="D6" s="327">
        <v>2020</v>
      </c>
      <c r="E6" s="320"/>
      <c r="F6" s="327">
        <v>2019</v>
      </c>
      <c r="G6" s="311"/>
    </row>
    <row r="7" spans="1:10">
      <c r="A7" s="23"/>
      <c r="B7" s="347"/>
      <c r="C7" s="311"/>
      <c r="D7" s="324" t="s">
        <v>64</v>
      </c>
      <c r="E7" s="320"/>
      <c r="F7" s="324" t="s">
        <v>64</v>
      </c>
      <c r="G7" s="311"/>
    </row>
    <row r="8" spans="1:10">
      <c r="A8" s="25"/>
    </row>
    <row r="9" spans="1:10">
      <c r="A9" s="25"/>
    </row>
    <row r="10" spans="1:10" ht="15" customHeight="1">
      <c r="A10" s="23" t="s">
        <v>144</v>
      </c>
      <c r="B10" s="31">
        <v>3</v>
      </c>
      <c r="D10" s="27">
        <v>1438826</v>
      </c>
      <c r="F10" s="27">
        <v>1281587</v>
      </c>
      <c r="H10" s="315"/>
      <c r="J10" s="28"/>
    </row>
    <row r="11" spans="1:10">
      <c r="A11" s="23" t="s">
        <v>18</v>
      </c>
      <c r="B11" s="31">
        <v>4</v>
      </c>
      <c r="D11" s="27">
        <v>12677</v>
      </c>
      <c r="F11" s="27">
        <v>12421</v>
      </c>
    </row>
    <row r="12" spans="1:10">
      <c r="A12" s="29" t="s">
        <v>19</v>
      </c>
      <c r="D12" s="30">
        <v>2124</v>
      </c>
      <c r="F12" s="30">
        <v>-3479</v>
      </c>
      <c r="G12" s="31"/>
      <c r="J12" s="28"/>
    </row>
    <row r="13" spans="1:10">
      <c r="A13" s="23" t="s">
        <v>20</v>
      </c>
      <c r="B13" s="31">
        <v>5</v>
      </c>
      <c r="D13" s="27">
        <v>-89324</v>
      </c>
      <c r="F13" s="27">
        <v>-93234</v>
      </c>
      <c r="H13" s="32"/>
      <c r="J13" s="28"/>
    </row>
    <row r="14" spans="1:10">
      <c r="A14" s="23" t="s">
        <v>21</v>
      </c>
      <c r="B14" s="31">
        <v>6</v>
      </c>
      <c r="D14" s="27">
        <v>-80869</v>
      </c>
      <c r="F14" s="27">
        <v>-75239</v>
      </c>
      <c r="H14" s="32"/>
      <c r="J14" s="28"/>
    </row>
    <row r="15" spans="1:10">
      <c r="A15" s="23" t="s">
        <v>22</v>
      </c>
      <c r="B15" s="31">
        <v>7</v>
      </c>
      <c r="D15" s="27">
        <v>-133547</v>
      </c>
      <c r="F15" s="27">
        <v>-127087</v>
      </c>
      <c r="H15" s="33"/>
    </row>
    <row r="16" spans="1:10">
      <c r="A16" s="23" t="s">
        <v>23</v>
      </c>
      <c r="B16" s="31" t="s">
        <v>215</v>
      </c>
      <c r="D16" s="27">
        <v>-46633</v>
      </c>
      <c r="F16" s="27">
        <v>-44004</v>
      </c>
      <c r="H16" s="32"/>
    </row>
    <row r="17" spans="1:11">
      <c r="A17" s="23" t="s">
        <v>24</v>
      </c>
      <c r="D17" s="27">
        <v>-1041687</v>
      </c>
      <c r="F17" s="27">
        <v>-878504</v>
      </c>
      <c r="H17" s="32"/>
    </row>
    <row r="18" spans="1:11">
      <c r="A18" s="23" t="s">
        <v>25</v>
      </c>
      <c r="B18" s="31">
        <v>8</v>
      </c>
      <c r="D18" s="27">
        <f>-15767</f>
        <v>-15767</v>
      </c>
      <c r="F18" s="27">
        <v>-12769</v>
      </c>
      <c r="H18" s="33"/>
      <c r="J18" s="28"/>
    </row>
    <row r="19" spans="1:11" ht="15" customHeight="1">
      <c r="A19" s="310" t="s">
        <v>26</v>
      </c>
      <c r="D19" s="34">
        <f>SUM(D10:D18)</f>
        <v>45800</v>
      </c>
      <c r="F19" s="34">
        <f>SUM(F10:F18)</f>
        <v>59692</v>
      </c>
      <c r="H19" s="32"/>
      <c r="K19" s="28"/>
    </row>
    <row r="20" spans="1:11" ht="8.25" customHeight="1">
      <c r="A20" s="23"/>
      <c r="D20" s="27"/>
      <c r="F20" s="27"/>
      <c r="H20" s="32"/>
    </row>
    <row r="21" spans="1:11" ht="14.1" customHeight="1">
      <c r="A21" s="23" t="s">
        <v>180</v>
      </c>
      <c r="B21" s="31">
        <v>10</v>
      </c>
      <c r="D21" s="38">
        <v>-5993</v>
      </c>
      <c r="F21" s="38">
        <v>-18949</v>
      </c>
      <c r="H21" s="32"/>
    </row>
    <row r="22" spans="1:11" ht="8.4499999999999993" customHeight="1">
      <c r="A22" s="23"/>
      <c r="D22" s="27"/>
      <c r="F22" s="27"/>
      <c r="H22" s="32"/>
    </row>
    <row r="23" spans="1:11">
      <c r="A23" s="23" t="s">
        <v>27</v>
      </c>
      <c r="B23" s="31">
        <v>11</v>
      </c>
      <c r="D23" s="27">
        <f>5078+3</f>
        <v>5081</v>
      </c>
      <c r="F23" s="27">
        <v>10953</v>
      </c>
      <c r="H23" s="32"/>
    </row>
    <row r="24" spans="1:11">
      <c r="A24" s="23" t="s">
        <v>28</v>
      </c>
      <c r="B24" s="31">
        <v>12</v>
      </c>
      <c r="D24" s="27">
        <v>-19099</v>
      </c>
      <c r="F24" s="27">
        <v>-12391</v>
      </c>
      <c r="H24" s="32"/>
    </row>
    <row r="25" spans="1:11">
      <c r="A25" s="35" t="s">
        <v>29</v>
      </c>
      <c r="D25" s="34">
        <f>SUM(D23:D24)</f>
        <v>-14018</v>
      </c>
      <c r="F25" s="34">
        <f>SUM(F23:F24)</f>
        <v>-1438</v>
      </c>
      <c r="H25" s="32"/>
    </row>
    <row r="26" spans="1:11" ht="9" customHeight="1">
      <c r="A26" s="35"/>
      <c r="D26" s="37"/>
      <c r="F26" s="37"/>
      <c r="H26" s="32"/>
    </row>
    <row r="27" spans="1:11">
      <c r="A27" s="23" t="s">
        <v>211</v>
      </c>
      <c r="B27" s="31" t="s">
        <v>213</v>
      </c>
      <c r="D27" s="334">
        <v>5976</v>
      </c>
      <c r="F27" s="27">
        <v>44660</v>
      </c>
      <c r="H27" s="32"/>
    </row>
    <row r="28" spans="1:11" hidden="1">
      <c r="A28" s="23" t="s">
        <v>141</v>
      </c>
      <c r="D28" s="27">
        <v>0</v>
      </c>
      <c r="F28" s="27">
        <v>0</v>
      </c>
      <c r="H28" s="32"/>
    </row>
    <row r="29" spans="1:11">
      <c r="A29" s="23" t="s">
        <v>217</v>
      </c>
      <c r="B29" s="31">
        <v>47</v>
      </c>
      <c r="D29" s="27">
        <f>-320-3</f>
        <v>-323</v>
      </c>
      <c r="F29" s="27">
        <v>4448</v>
      </c>
      <c r="H29" s="32"/>
    </row>
    <row r="30" spans="1:11">
      <c r="A30" s="310" t="s">
        <v>30</v>
      </c>
      <c r="D30" s="34">
        <f>D19+D25+D27+D21+D29</f>
        <v>31442</v>
      </c>
      <c r="F30" s="34">
        <f>F19+F25+F27+F28+F29+F21</f>
        <v>88413</v>
      </c>
      <c r="H30" s="36"/>
    </row>
    <row r="31" spans="1:11" ht="6.75" customHeight="1">
      <c r="A31" s="310"/>
      <c r="D31" s="157"/>
      <c r="F31" s="157"/>
      <c r="H31" s="36"/>
    </row>
    <row r="32" spans="1:11">
      <c r="A32" s="23" t="s">
        <v>31</v>
      </c>
      <c r="B32" s="31">
        <v>14</v>
      </c>
      <c r="D32" s="38">
        <v>-6162</v>
      </c>
      <c r="F32" s="38">
        <v>-4054</v>
      </c>
      <c r="H32" s="36"/>
    </row>
    <row r="33" spans="1:10" ht="6.75" customHeight="1">
      <c r="A33" s="310"/>
      <c r="B33" s="198"/>
      <c r="C33" s="39"/>
      <c r="D33" s="37"/>
      <c r="E33" s="39"/>
      <c r="F33" s="37"/>
      <c r="G33" s="39"/>
      <c r="H33" s="36"/>
      <c r="J33" s="40"/>
    </row>
    <row r="34" spans="1:10" ht="7.5" customHeight="1">
      <c r="A34" s="310"/>
      <c r="B34" s="198"/>
      <c r="C34" s="39"/>
      <c r="D34" s="37"/>
      <c r="E34" s="39"/>
      <c r="F34" s="37"/>
      <c r="G34" s="39"/>
      <c r="H34" s="36"/>
      <c r="J34" s="40"/>
    </row>
    <row r="35" spans="1:10" ht="15.75" thickBot="1">
      <c r="A35" s="310" t="s">
        <v>189</v>
      </c>
      <c r="B35" s="198"/>
      <c r="C35" s="39"/>
      <c r="D35" s="141">
        <f>D30+D32</f>
        <v>25280</v>
      </c>
      <c r="E35" s="39"/>
      <c r="F35" s="141">
        <f>F30+F32</f>
        <v>84359</v>
      </c>
      <c r="G35" s="39"/>
      <c r="H35" s="325"/>
      <c r="J35" s="40"/>
    </row>
    <row r="36" spans="1:10" ht="15.75" thickTop="1">
      <c r="A36" s="310"/>
      <c r="B36" s="198"/>
      <c r="C36" s="39"/>
      <c r="D36" s="37"/>
      <c r="E36" s="39"/>
      <c r="F36" s="37"/>
      <c r="G36" s="39"/>
      <c r="H36" s="36"/>
      <c r="J36" s="40"/>
    </row>
    <row r="37" spans="1:10">
      <c r="A37" s="310" t="s">
        <v>32</v>
      </c>
      <c r="C37" s="41"/>
      <c r="D37" s="37"/>
      <c r="E37" s="41"/>
      <c r="F37" s="37"/>
      <c r="G37" s="39"/>
      <c r="H37" s="36"/>
      <c r="J37" s="40"/>
    </row>
    <row r="38" spans="1:10">
      <c r="A38" s="159" t="s">
        <v>142</v>
      </c>
      <c r="C38" s="41"/>
      <c r="D38" s="37"/>
      <c r="E38" s="41"/>
      <c r="F38" s="37"/>
      <c r="G38" s="39"/>
      <c r="H38" s="36"/>
      <c r="J38" s="40"/>
    </row>
    <row r="39" spans="1:10">
      <c r="A39" s="307" t="s">
        <v>181</v>
      </c>
      <c r="B39" s="31">
        <v>15</v>
      </c>
      <c r="C39" s="41"/>
      <c r="D39" s="50">
        <v>-41</v>
      </c>
      <c r="E39" s="41"/>
      <c r="F39" s="50">
        <v>196</v>
      </c>
      <c r="G39" s="39"/>
      <c r="H39" s="36"/>
      <c r="J39" s="40"/>
    </row>
    <row r="40" spans="1:10">
      <c r="A40" s="307" t="s">
        <v>187</v>
      </c>
      <c r="B40" s="31" t="s">
        <v>218</v>
      </c>
      <c r="C40" s="41"/>
      <c r="D40" s="50">
        <f>-191-23</f>
        <v>-214</v>
      </c>
      <c r="E40" s="41"/>
      <c r="F40" s="50">
        <v>-32</v>
      </c>
      <c r="G40" s="39"/>
      <c r="H40" s="36"/>
      <c r="J40" s="40"/>
    </row>
    <row r="41" spans="1:10" ht="30">
      <c r="A41" s="161" t="s">
        <v>157</v>
      </c>
      <c r="B41" s="31">
        <v>15</v>
      </c>
      <c r="C41" s="41"/>
      <c r="D41" s="50">
        <v>-637</v>
      </c>
      <c r="E41" s="41"/>
      <c r="F41" s="50">
        <v>-60</v>
      </c>
      <c r="G41" s="39"/>
      <c r="H41" s="36"/>
      <c r="J41" s="40"/>
    </row>
    <row r="42" spans="1:10" ht="30">
      <c r="A42" s="29" t="s">
        <v>182</v>
      </c>
      <c r="B42" s="31">
        <v>15</v>
      </c>
      <c r="C42" s="41"/>
      <c r="D42" s="50">
        <v>4</v>
      </c>
      <c r="E42" s="41"/>
      <c r="F42" s="50">
        <v>-20</v>
      </c>
      <c r="G42" s="39"/>
      <c r="H42" s="36"/>
      <c r="J42" s="40"/>
    </row>
    <row r="43" spans="1:10">
      <c r="A43" s="307"/>
      <c r="C43" s="41"/>
      <c r="D43" s="309">
        <f>SUM(D39:D42)</f>
        <v>-888</v>
      </c>
      <c r="E43" s="41"/>
      <c r="F43" s="309">
        <f>SUM(F39:F42)</f>
        <v>84</v>
      </c>
      <c r="G43" s="39"/>
      <c r="H43" s="36"/>
      <c r="J43" s="40"/>
    </row>
    <row r="44" spans="1:10">
      <c r="A44" s="159" t="s">
        <v>112</v>
      </c>
      <c r="B44" s="199"/>
      <c r="C44" s="41"/>
      <c r="D44" s="50"/>
      <c r="E44" s="41"/>
      <c r="F44" s="37"/>
      <c r="G44" s="39"/>
      <c r="H44" s="36"/>
      <c r="J44" s="40"/>
    </row>
    <row r="45" spans="1:10">
      <c r="A45" s="161" t="s">
        <v>97</v>
      </c>
      <c r="B45" s="199">
        <v>15</v>
      </c>
      <c r="C45" s="41"/>
      <c r="D45" s="333">
        <f>-1469</f>
        <v>-1469</v>
      </c>
      <c r="E45" s="50"/>
      <c r="F45" s="50">
        <v>4176</v>
      </c>
      <c r="G45" s="39"/>
      <c r="H45" s="36"/>
      <c r="J45" s="40"/>
    </row>
    <row r="46" spans="1:10">
      <c r="A46" s="161" t="s">
        <v>214</v>
      </c>
      <c r="B46" s="199" t="s">
        <v>216</v>
      </c>
      <c r="C46" s="41"/>
      <c r="D46" s="333">
        <v>-6150</v>
      </c>
      <c r="E46" s="50"/>
      <c r="F46" s="50">
        <v>0</v>
      </c>
      <c r="G46" s="39"/>
      <c r="H46" s="36"/>
      <c r="J46" s="40"/>
    </row>
    <row r="47" spans="1:10">
      <c r="A47" s="310"/>
      <c r="B47" s="199"/>
      <c r="C47" s="41"/>
      <c r="D47" s="34">
        <f>SUM(D45:D46)</f>
        <v>-7619</v>
      </c>
      <c r="E47" s="41"/>
      <c r="F47" s="34">
        <f>SUM(F45:F45)</f>
        <v>4176</v>
      </c>
      <c r="G47" s="39"/>
      <c r="H47" s="36"/>
      <c r="J47" s="40"/>
    </row>
    <row r="48" spans="1:10">
      <c r="A48" s="310" t="s">
        <v>190</v>
      </c>
      <c r="B48" s="199">
        <v>15</v>
      </c>
      <c r="C48" s="41"/>
      <c r="D48" s="34">
        <f>D43+D47</f>
        <v>-8507</v>
      </c>
      <c r="E48" s="41"/>
      <c r="F48" s="34">
        <f>F43+F47</f>
        <v>4260</v>
      </c>
      <c r="G48" s="39"/>
      <c r="H48" s="36"/>
      <c r="J48" s="40"/>
    </row>
    <row r="49" spans="1:12">
      <c r="A49" s="310"/>
      <c r="B49" s="199"/>
      <c r="C49" s="41"/>
      <c r="D49" s="37"/>
      <c r="E49" s="41"/>
      <c r="F49" s="37"/>
      <c r="G49" s="39"/>
      <c r="H49" s="36"/>
      <c r="J49" s="40"/>
    </row>
    <row r="50" spans="1:12" ht="15.75" thickBot="1">
      <c r="A50" s="297" t="s">
        <v>191</v>
      </c>
      <c r="B50" s="198"/>
      <c r="C50" s="39"/>
      <c r="D50" s="141">
        <f>+D35+D48</f>
        <v>16773</v>
      </c>
      <c r="E50" s="39"/>
      <c r="F50" s="141">
        <f>+F35+F48</f>
        <v>88619</v>
      </c>
      <c r="G50" s="39"/>
      <c r="H50" s="36"/>
      <c r="J50" s="332"/>
      <c r="L50" s="332"/>
    </row>
    <row r="51" spans="1:12" ht="8.25" customHeight="1" thickTop="1">
      <c r="A51" s="159"/>
      <c r="B51" s="199"/>
      <c r="C51" s="41"/>
      <c r="D51" s="37"/>
      <c r="E51" s="41"/>
      <c r="F51" s="37"/>
      <c r="G51" s="39"/>
      <c r="H51" s="36"/>
      <c r="J51" s="40"/>
    </row>
    <row r="52" spans="1:12">
      <c r="A52" s="297" t="s">
        <v>192</v>
      </c>
      <c r="B52" s="200"/>
      <c r="C52" s="43"/>
      <c r="D52" s="44"/>
      <c r="E52" s="43"/>
      <c r="F52" s="44"/>
      <c r="G52" s="45"/>
      <c r="H52" s="36"/>
    </row>
    <row r="53" spans="1:12">
      <c r="A53" s="314" t="s">
        <v>145</v>
      </c>
      <c r="B53" s="48"/>
      <c r="C53" s="46"/>
      <c r="D53" s="335">
        <v>29805</v>
      </c>
      <c r="E53" s="46"/>
      <c r="F53" s="47">
        <v>86994</v>
      </c>
      <c r="G53" s="48"/>
      <c r="H53" s="36"/>
    </row>
    <row r="54" spans="1:12">
      <c r="A54" s="49" t="s">
        <v>33</v>
      </c>
      <c r="B54" s="48"/>
      <c r="C54" s="46"/>
      <c r="D54" s="50">
        <v>-4525</v>
      </c>
      <c r="E54" s="46"/>
      <c r="F54" s="50">
        <v>-2635</v>
      </c>
      <c r="G54" s="46"/>
      <c r="H54" s="36"/>
    </row>
    <row r="55" spans="1:12" ht="9" customHeight="1">
      <c r="A55" s="51"/>
      <c r="B55" s="200"/>
      <c r="C55" s="43"/>
      <c r="D55" s="156"/>
      <c r="E55" s="43"/>
      <c r="F55" s="156"/>
      <c r="G55" s="45"/>
      <c r="H55" s="36"/>
    </row>
    <row r="56" spans="1:12">
      <c r="A56" s="298" t="s">
        <v>193</v>
      </c>
      <c r="B56" s="200"/>
      <c r="C56" s="43"/>
      <c r="D56" s="156"/>
      <c r="E56" s="43"/>
      <c r="F56" s="156"/>
      <c r="G56" s="45"/>
      <c r="H56" s="36"/>
    </row>
    <row r="57" spans="1:12">
      <c r="A57" s="314" t="s">
        <v>145</v>
      </c>
      <c r="B57" s="48"/>
      <c r="C57" s="46"/>
      <c r="D57" s="47">
        <v>22177</v>
      </c>
      <c r="E57" s="46"/>
      <c r="F57" s="47">
        <v>90327</v>
      </c>
      <c r="G57" s="48"/>
      <c r="H57" s="36"/>
      <c r="J57" s="42"/>
    </row>
    <row r="58" spans="1:12">
      <c r="A58" s="49" t="s">
        <v>33</v>
      </c>
      <c r="B58" s="48"/>
      <c r="C58" s="46"/>
      <c r="D58" s="50">
        <v>-5404</v>
      </c>
      <c r="E58" s="46"/>
      <c r="F58" s="50">
        <v>-1708</v>
      </c>
      <c r="G58" s="46"/>
      <c r="H58" s="36"/>
    </row>
    <row r="59" spans="1:12" ht="8.25" customHeight="1">
      <c r="A59" s="49"/>
      <c r="B59" s="52"/>
      <c r="C59" s="52"/>
      <c r="D59" s="53"/>
      <c r="E59" s="52"/>
      <c r="F59" s="53"/>
      <c r="G59" s="52"/>
    </row>
    <row r="60" spans="1:12" ht="18" customHeight="1">
      <c r="A60" s="328" t="s">
        <v>205</v>
      </c>
      <c r="B60" s="329">
        <v>28</v>
      </c>
      <c r="C60" s="330" t="s">
        <v>206</v>
      </c>
      <c r="D60" s="331">
        <v>0.24</v>
      </c>
      <c r="E60" s="329"/>
      <c r="F60" s="331">
        <v>0.69</v>
      </c>
      <c r="G60" s="52"/>
    </row>
    <row r="61" spans="1:12">
      <c r="A61" s="29"/>
    </row>
    <row r="62" spans="1:12">
      <c r="A62" s="54"/>
    </row>
    <row r="63" spans="1:12">
      <c r="A63" s="348" t="str">
        <f>SFP!A69</f>
        <v>Приложенията на страници от 5 до 182 са неразделна част от консолидирания финансов отчет</v>
      </c>
      <c r="B63" s="348"/>
      <c r="C63" s="348"/>
      <c r="D63" s="348"/>
      <c r="E63" s="348"/>
      <c r="F63" s="348"/>
      <c r="G63" s="39"/>
    </row>
    <row r="64" spans="1:12">
      <c r="A64" s="205"/>
      <c r="B64" s="198"/>
      <c r="C64" s="39"/>
      <c r="D64" s="39"/>
      <c r="E64" s="39"/>
      <c r="F64" s="39"/>
      <c r="G64" s="39"/>
    </row>
    <row r="65" spans="1:8">
      <c r="A65" s="205"/>
      <c r="B65" s="198"/>
      <c r="C65" s="39"/>
      <c r="D65" s="39"/>
      <c r="E65" s="39"/>
      <c r="F65" s="39"/>
      <c r="G65" s="39"/>
    </row>
    <row r="66" spans="1:8">
      <c r="A66" s="54"/>
    </row>
    <row r="68" spans="1:8">
      <c r="A68" s="55" t="s">
        <v>185</v>
      </c>
    </row>
    <row r="69" spans="1:8">
      <c r="A69" s="56" t="s">
        <v>2</v>
      </c>
    </row>
    <row r="71" spans="1:8">
      <c r="A71" s="57" t="str">
        <f>'[1]Cover '!A15</f>
        <v>Финансов директор:</v>
      </c>
    </row>
    <row r="72" spans="1:8">
      <c r="A72" s="58" t="str">
        <f>'[1]Cover '!D15</f>
        <v>Борис Борисов</v>
      </c>
    </row>
    <row r="73" spans="1:8">
      <c r="A73" s="59"/>
    </row>
    <row r="74" spans="1:8">
      <c r="A74" s="60" t="s">
        <v>113</v>
      </c>
    </row>
    <row r="75" spans="1:8">
      <c r="A75" s="160" t="s">
        <v>114</v>
      </c>
    </row>
    <row r="77" spans="1:8">
      <c r="A77" s="23"/>
    </row>
    <row r="78" spans="1:8">
      <c r="A78" s="23"/>
    </row>
    <row r="79" spans="1:8">
      <c r="A79" s="23"/>
    </row>
    <row r="80" spans="1:8">
      <c r="A80" s="23"/>
      <c r="H80" s="316"/>
    </row>
    <row r="81" spans="1:7">
      <c r="A81" s="342"/>
      <c r="B81" s="342"/>
      <c r="C81" s="342"/>
      <c r="D81" s="342"/>
      <c r="E81" s="342"/>
      <c r="F81" s="342"/>
      <c r="G81" s="342"/>
    </row>
    <row r="82" spans="1:7" ht="17.25" customHeight="1">
      <c r="A82" s="55"/>
      <c r="B82" s="61"/>
      <c r="C82" s="61"/>
      <c r="D82" s="61"/>
      <c r="E82" s="61"/>
      <c r="F82" s="61"/>
      <c r="G82" s="61"/>
    </row>
    <row r="83" spans="1:7">
      <c r="A83" s="62"/>
    </row>
    <row r="84" spans="1:7">
      <c r="A84" s="63"/>
    </row>
    <row r="85" spans="1:7">
      <c r="A85" s="64"/>
    </row>
    <row r="86" spans="1:7">
      <c r="A86" s="64"/>
    </row>
    <row r="87" spans="1:7">
      <c r="A87" s="60"/>
    </row>
    <row r="88" spans="1:7">
      <c r="A88" s="65"/>
    </row>
    <row r="89" spans="1:7">
      <c r="A89" s="59"/>
    </row>
    <row r="94" spans="1:7">
      <c r="A94" s="66"/>
    </row>
  </sheetData>
  <mergeCells count="5">
    <mergeCell ref="A81:G81"/>
    <mergeCell ref="A1:G1"/>
    <mergeCell ref="A2:G2"/>
    <mergeCell ref="B6:B7"/>
    <mergeCell ref="A63:F63"/>
  </mergeCells>
  <pageMargins left="0.6692913385826772" right="0.39370078740157483" top="0.51181102362204722" bottom="0.47244094488188981" header="0.31496062992125984" footer="0.31496062992125984"/>
  <pageSetup paperSize="9" scale="67" fitToHeight="0" orientation="portrait" blackAndWhite="1" useFirstPageNumber="1" r:id="rId1"/>
  <headerFooter alignWithMargins="0">
    <oddFooter>&amp;R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86"/>
  <sheetViews>
    <sheetView view="pageBreakPreview" zoomScale="90" zoomScaleNormal="90" zoomScaleSheetLayoutView="90" workbookViewId="0">
      <selection activeCell="N14" sqref="N14"/>
    </sheetView>
  </sheetViews>
  <sheetFormatPr defaultColWidth="9.28515625" defaultRowHeight="12.75"/>
  <cols>
    <col min="1" max="1" width="67.42578125" style="70" customWidth="1"/>
    <col min="2" max="2" width="6.5703125" style="70" customWidth="1"/>
    <col min="3" max="3" width="12.7109375" style="70" customWidth="1"/>
    <col min="4" max="4" width="14.42578125" style="101" customWidth="1"/>
    <col min="5" max="5" width="1.28515625" style="70" customWidth="1"/>
    <col min="6" max="6" width="14.5703125" style="101" customWidth="1"/>
    <col min="7" max="7" width="1.28515625" style="70" customWidth="1"/>
    <col min="8" max="8" width="1.5703125" style="70" customWidth="1"/>
    <col min="9" max="16384" width="9.28515625" style="70"/>
  </cols>
  <sheetData>
    <row r="1" spans="1:8" ht="14.25">
      <c r="A1" s="67" t="str">
        <f>+[1]SCI!A1</f>
        <v xml:space="preserve">ГРУПА СОФАРМА </v>
      </c>
      <c r="B1" s="68"/>
      <c r="C1" s="68"/>
      <c r="D1" s="69"/>
      <c r="E1" s="68"/>
      <c r="F1" s="69"/>
      <c r="G1" s="68"/>
    </row>
    <row r="2" spans="1:8" ht="14.25">
      <c r="A2" s="71" t="s">
        <v>154</v>
      </c>
      <c r="B2" s="72"/>
      <c r="C2" s="72"/>
      <c r="D2" s="73"/>
      <c r="E2" s="72"/>
      <c r="F2" s="73"/>
      <c r="G2" s="72"/>
    </row>
    <row r="3" spans="1:8" ht="15">
      <c r="A3" s="71" t="s">
        <v>202</v>
      </c>
      <c r="B3" s="74"/>
      <c r="C3" s="74"/>
      <c r="D3" s="75"/>
      <c r="E3" s="74"/>
      <c r="F3" s="75"/>
      <c r="G3" s="74"/>
    </row>
    <row r="4" spans="1:8" ht="26.25" customHeight="1">
      <c r="A4" s="76"/>
      <c r="B4" s="311"/>
      <c r="C4" s="349" t="s">
        <v>17</v>
      </c>
      <c r="D4" s="350" t="s">
        <v>203</v>
      </c>
      <c r="E4" s="312"/>
      <c r="F4" s="350" t="s">
        <v>168</v>
      </c>
      <c r="G4" s="202"/>
    </row>
    <row r="5" spans="1:8" ht="12" customHeight="1">
      <c r="B5" s="311"/>
      <c r="C5" s="349"/>
      <c r="D5" s="351"/>
      <c r="E5" s="312"/>
      <c r="F5" s="351"/>
      <c r="G5" s="202"/>
    </row>
    <row r="6" spans="1:8" ht="12" customHeight="1">
      <c r="B6" s="311"/>
      <c r="C6" s="312"/>
      <c r="D6" s="313"/>
      <c r="E6" s="312"/>
      <c r="F6" s="313"/>
      <c r="G6" s="202"/>
    </row>
    <row r="7" spans="1:8" ht="14.25">
      <c r="A7" s="71" t="s">
        <v>34</v>
      </c>
      <c r="B7" s="31"/>
      <c r="C7" s="31"/>
      <c r="D7" s="77"/>
      <c r="E7" s="31"/>
      <c r="F7" s="77"/>
      <c r="G7" s="31"/>
    </row>
    <row r="8" spans="1:8" ht="14.25">
      <c r="A8" s="71" t="s">
        <v>35</v>
      </c>
      <c r="B8" s="78"/>
      <c r="C8" s="78"/>
      <c r="D8" s="79"/>
      <c r="E8" s="78"/>
      <c r="F8" s="79"/>
      <c r="G8" s="78"/>
    </row>
    <row r="9" spans="1:8" ht="15">
      <c r="A9" s="80" t="s">
        <v>36</v>
      </c>
      <c r="B9" s="81"/>
      <c r="C9" s="338">
        <v>16</v>
      </c>
      <c r="D9" s="203">
        <v>395872</v>
      </c>
      <c r="E9" s="81"/>
      <c r="F9" s="203">
        <v>378625</v>
      </c>
      <c r="G9" s="81"/>
    </row>
    <row r="10" spans="1:8" ht="15">
      <c r="A10" s="83" t="s">
        <v>37</v>
      </c>
      <c r="B10" s="81"/>
      <c r="C10" s="338">
        <v>17</v>
      </c>
      <c r="D10" s="203">
        <v>58272</v>
      </c>
      <c r="E10" s="81"/>
      <c r="F10" s="203">
        <v>42829</v>
      </c>
      <c r="G10" s="81"/>
    </row>
    <row r="11" spans="1:8" ht="15">
      <c r="A11" s="83" t="s">
        <v>120</v>
      </c>
      <c r="B11" s="81"/>
      <c r="C11" s="338">
        <v>17</v>
      </c>
      <c r="D11" s="203">
        <v>13269</v>
      </c>
      <c r="E11" s="81"/>
      <c r="F11" s="203">
        <v>15909</v>
      </c>
      <c r="G11" s="81"/>
    </row>
    <row r="12" spans="1:8" ht="15">
      <c r="A12" s="80" t="s">
        <v>38</v>
      </c>
      <c r="B12" s="81"/>
      <c r="C12" s="338">
        <v>18</v>
      </c>
      <c r="D12" s="203">
        <v>11691</v>
      </c>
      <c r="E12" s="81"/>
      <c r="F12" s="203">
        <v>10856</v>
      </c>
      <c r="G12" s="81"/>
    </row>
    <row r="13" spans="1:8" ht="15">
      <c r="A13" s="85" t="s">
        <v>123</v>
      </c>
      <c r="B13" s="81"/>
      <c r="C13" s="338">
        <v>19</v>
      </c>
      <c r="D13" s="203">
        <v>62811</v>
      </c>
      <c r="E13" s="81"/>
      <c r="F13" s="203">
        <v>62985</v>
      </c>
      <c r="G13" s="81"/>
    </row>
    <row r="14" spans="1:8" ht="15">
      <c r="A14" s="83" t="s">
        <v>146</v>
      </c>
      <c r="B14" s="81"/>
      <c r="C14" s="338">
        <v>20</v>
      </c>
      <c r="D14" s="203">
        <v>14294</v>
      </c>
      <c r="E14" s="81"/>
      <c r="F14" s="203">
        <v>10079</v>
      </c>
      <c r="G14" s="81"/>
    </row>
    <row r="15" spans="1:8" ht="15">
      <c r="A15" s="85" t="s">
        <v>100</v>
      </c>
      <c r="B15" s="81"/>
      <c r="C15" s="338">
        <v>21</v>
      </c>
      <c r="D15" s="203">
        <v>59726</v>
      </c>
      <c r="E15" s="81"/>
      <c r="F15" s="203">
        <v>91794</v>
      </c>
      <c r="G15" s="81"/>
      <c r="H15" s="152"/>
    </row>
    <row r="16" spans="1:8" ht="15">
      <c r="A16" s="85" t="s">
        <v>101</v>
      </c>
      <c r="B16" s="81"/>
      <c r="C16" s="338">
        <v>22</v>
      </c>
      <c r="D16" s="203">
        <v>11951</v>
      </c>
      <c r="E16" s="81"/>
      <c r="F16" s="203">
        <v>10674</v>
      </c>
      <c r="G16" s="81"/>
    </row>
    <row r="17" spans="1:10" ht="15">
      <c r="A17" s="83" t="s">
        <v>95</v>
      </c>
      <c r="B17" s="93"/>
      <c r="C17" s="336">
        <v>30</v>
      </c>
      <c r="D17" s="203">
        <v>2049</v>
      </c>
      <c r="E17" s="93"/>
      <c r="F17" s="203">
        <v>2421</v>
      </c>
      <c r="G17" s="93"/>
    </row>
    <row r="18" spans="1:10" ht="14.25" customHeight="1">
      <c r="A18" s="86"/>
      <c r="B18" s="78"/>
      <c r="C18" s="78"/>
      <c r="D18" s="87">
        <f>SUM(D9:D17)</f>
        <v>629935</v>
      </c>
      <c r="E18" s="78"/>
      <c r="F18" s="87">
        <f>SUM(F9:F17)</f>
        <v>626172</v>
      </c>
      <c r="G18" s="78"/>
    </row>
    <row r="19" spans="1:10" ht="15">
      <c r="A19" s="71" t="s">
        <v>39</v>
      </c>
      <c r="B19" s="78"/>
      <c r="C19" s="78"/>
      <c r="D19" s="308"/>
      <c r="E19" s="78"/>
      <c r="F19" s="153"/>
      <c r="G19" s="78"/>
      <c r="H19" s="149"/>
    </row>
    <row r="20" spans="1:10" ht="15">
      <c r="A20" s="80" t="s">
        <v>40</v>
      </c>
      <c r="B20" s="81"/>
      <c r="C20" s="338">
        <v>23</v>
      </c>
      <c r="D20" s="203">
        <v>287569</v>
      </c>
      <c r="E20" s="81"/>
      <c r="F20" s="203">
        <v>229873</v>
      </c>
      <c r="G20" s="81"/>
    </row>
    <row r="21" spans="1:10" ht="15">
      <c r="A21" s="80" t="s">
        <v>41</v>
      </c>
      <c r="B21" s="81"/>
      <c r="C21" s="339">
        <v>24</v>
      </c>
      <c r="D21" s="203">
        <v>250707</v>
      </c>
      <c r="E21" s="154"/>
      <c r="F21" s="203">
        <v>255660</v>
      </c>
      <c r="G21" s="154"/>
    </row>
    <row r="22" spans="1:10" ht="15">
      <c r="A22" s="80" t="s">
        <v>42</v>
      </c>
      <c r="B22" s="81"/>
      <c r="C22" s="339">
        <v>25</v>
      </c>
      <c r="D22" s="203">
        <v>6682</v>
      </c>
      <c r="E22" s="154"/>
      <c r="F22" s="203">
        <v>7112</v>
      </c>
      <c r="G22" s="154"/>
      <c r="H22" s="84"/>
      <c r="J22" s="84"/>
    </row>
    <row r="23" spans="1:10" ht="15">
      <c r="A23" s="80" t="s">
        <v>166</v>
      </c>
      <c r="B23" s="81"/>
      <c r="C23" s="337"/>
      <c r="D23" s="203" t="s">
        <v>200</v>
      </c>
      <c r="E23" s="154"/>
      <c r="F23" s="203">
        <v>1462</v>
      </c>
      <c r="G23" s="154"/>
      <c r="H23" s="84"/>
      <c r="J23" s="84"/>
    </row>
    <row r="24" spans="1:10" ht="15">
      <c r="A24" s="80" t="s">
        <v>124</v>
      </c>
      <c r="B24" s="81"/>
      <c r="C24" s="338">
        <v>26</v>
      </c>
      <c r="D24" s="203">
        <v>41926</v>
      </c>
      <c r="E24" s="81"/>
      <c r="F24" s="203">
        <v>27480</v>
      </c>
      <c r="G24" s="81"/>
    </row>
    <row r="25" spans="1:10" ht="15">
      <c r="A25" s="80" t="s">
        <v>43</v>
      </c>
      <c r="B25" s="81"/>
      <c r="C25" s="338">
        <v>27</v>
      </c>
      <c r="D25" s="203">
        <v>25293</v>
      </c>
      <c r="E25" s="81"/>
      <c r="F25" s="203">
        <v>27513</v>
      </c>
      <c r="G25" s="81"/>
    </row>
    <row r="26" spans="1:10" ht="14.25">
      <c r="A26" s="71"/>
      <c r="B26" s="78"/>
      <c r="C26" s="81"/>
      <c r="D26" s="87">
        <f>SUM(D20:D25)</f>
        <v>612177</v>
      </c>
      <c r="E26" s="81"/>
      <c r="F26" s="87">
        <f>SUM(F20:F25)</f>
        <v>549100</v>
      </c>
      <c r="G26" s="81"/>
    </row>
    <row r="27" spans="1:10" ht="6.75" customHeight="1">
      <c r="A27" s="71"/>
      <c r="B27" s="78"/>
      <c r="C27" s="81"/>
      <c r="D27" s="88"/>
      <c r="E27" s="81"/>
      <c r="F27" s="88"/>
      <c r="G27" s="81"/>
    </row>
    <row r="28" spans="1:10" ht="15" thickBot="1">
      <c r="A28" s="71" t="s">
        <v>44</v>
      </c>
      <c r="B28" s="78"/>
      <c r="C28" s="81"/>
      <c r="D28" s="90">
        <f>SUM(D26,D18)</f>
        <v>1242112</v>
      </c>
      <c r="E28" s="81"/>
      <c r="F28" s="90">
        <f>SUM(F26,F18)</f>
        <v>1175272</v>
      </c>
      <c r="G28" s="81"/>
      <c r="H28" s="150"/>
    </row>
    <row r="29" spans="1:10" ht="8.25" customHeight="1" thickTop="1">
      <c r="A29" s="71"/>
      <c r="B29" s="78"/>
      <c r="C29" s="78"/>
      <c r="D29" s="88"/>
      <c r="E29" s="78"/>
      <c r="F29" s="88"/>
      <c r="G29" s="78"/>
    </row>
    <row r="30" spans="1:10" ht="14.25">
      <c r="A30" s="71" t="s">
        <v>45</v>
      </c>
      <c r="B30" s="31"/>
      <c r="C30" s="31"/>
      <c r="D30" s="88"/>
      <c r="E30" s="31"/>
      <c r="F30" s="88"/>
      <c r="G30" s="31"/>
    </row>
    <row r="31" spans="1:10" ht="28.5">
      <c r="A31" s="92" t="s">
        <v>121</v>
      </c>
      <c r="B31" s="31"/>
      <c r="C31" s="31"/>
      <c r="D31" s="91"/>
      <c r="E31" s="31"/>
      <c r="F31" s="91"/>
      <c r="G31" s="31"/>
    </row>
    <row r="32" spans="1:10" ht="15">
      <c r="A32" s="201" t="s">
        <v>46</v>
      </c>
      <c r="B32" s="93"/>
      <c r="C32" s="93"/>
      <c r="D32" s="203">
        <v>134798</v>
      </c>
      <c r="E32" s="93"/>
      <c r="F32" s="203">
        <v>134798</v>
      </c>
      <c r="G32" s="93"/>
    </row>
    <row r="33" spans="1:10" ht="15">
      <c r="A33" s="80" t="s">
        <v>47</v>
      </c>
      <c r="B33" s="93"/>
      <c r="C33" s="93"/>
      <c r="D33" s="203">
        <v>57701</v>
      </c>
      <c r="E33" s="93"/>
      <c r="F33" s="203">
        <v>60977</v>
      </c>
      <c r="G33" s="93"/>
      <c r="J33" s="303"/>
    </row>
    <row r="34" spans="1:10" ht="15">
      <c r="A34" s="80" t="s">
        <v>118</v>
      </c>
      <c r="B34" s="93"/>
      <c r="D34" s="203">
        <v>360770</v>
      </c>
      <c r="E34" s="93"/>
      <c r="F34" s="203">
        <f>360656</f>
        <v>360656</v>
      </c>
      <c r="G34" s="93"/>
      <c r="H34" s="152"/>
      <c r="J34" s="303"/>
    </row>
    <row r="35" spans="1:10" ht="14.25">
      <c r="A35" s="71"/>
      <c r="B35" s="78"/>
      <c r="C35" s="93">
        <v>28</v>
      </c>
      <c r="D35" s="94">
        <f>SUM(D32:D34)</f>
        <v>553269</v>
      </c>
      <c r="E35" s="81"/>
      <c r="F35" s="94">
        <f>SUM(F32:F34)</f>
        <v>556431</v>
      </c>
      <c r="G35" s="81"/>
    </row>
    <row r="36" spans="1:10" ht="9" customHeight="1">
      <c r="A36" s="71"/>
      <c r="B36" s="78"/>
      <c r="C36" s="81"/>
      <c r="D36" s="95"/>
      <c r="E36" s="81"/>
      <c r="F36" s="95"/>
      <c r="G36" s="81"/>
    </row>
    <row r="37" spans="1:10" ht="14.25">
      <c r="A37" s="96" t="s">
        <v>48</v>
      </c>
      <c r="B37" s="78"/>
      <c r="C37" s="81"/>
      <c r="D37" s="97">
        <v>13326</v>
      </c>
      <c r="E37" s="81"/>
      <c r="F37" s="97">
        <v>19341</v>
      </c>
      <c r="G37" s="81"/>
    </row>
    <row r="38" spans="1:10" ht="7.5" customHeight="1">
      <c r="A38" s="96"/>
      <c r="B38" s="78"/>
      <c r="C38" s="81"/>
      <c r="D38" s="95"/>
      <c r="E38" s="81"/>
      <c r="F38" s="95"/>
      <c r="G38" s="81"/>
    </row>
    <row r="39" spans="1:10" ht="14.25">
      <c r="A39" s="98" t="s">
        <v>49</v>
      </c>
      <c r="B39" s="78"/>
      <c r="C39" s="81">
        <v>28</v>
      </c>
      <c r="D39" s="97">
        <f>D37+D35</f>
        <v>566595</v>
      </c>
      <c r="E39" s="81"/>
      <c r="F39" s="97">
        <f>F37+F35</f>
        <v>575772</v>
      </c>
      <c r="G39" s="81"/>
    </row>
    <row r="40" spans="1:10" ht="9" customHeight="1">
      <c r="A40" s="98"/>
      <c r="B40" s="78"/>
      <c r="C40" s="81"/>
      <c r="D40" s="95"/>
      <c r="E40" s="81"/>
      <c r="F40" s="95"/>
      <c r="G40" s="81"/>
    </row>
    <row r="41" spans="1:10" ht="15">
      <c r="A41" s="99" t="s">
        <v>50</v>
      </c>
      <c r="B41" s="78"/>
      <c r="C41" s="78"/>
      <c r="D41" s="89"/>
      <c r="E41" s="78"/>
      <c r="F41" s="89"/>
      <c r="G41" s="78"/>
    </row>
    <row r="42" spans="1:10" ht="15">
      <c r="A42" s="71" t="s">
        <v>51</v>
      </c>
      <c r="B42" s="93"/>
      <c r="C42" s="93"/>
      <c r="D42" s="89"/>
      <c r="E42" s="93"/>
      <c r="F42" s="89"/>
      <c r="G42" s="93"/>
    </row>
    <row r="43" spans="1:10" ht="15">
      <c r="A43" s="80" t="s">
        <v>52</v>
      </c>
      <c r="B43" s="93"/>
      <c r="C43" s="340">
        <v>29</v>
      </c>
      <c r="D43" s="82">
        <v>34567</v>
      </c>
      <c r="E43" s="93"/>
      <c r="F43" s="82">
        <v>56832</v>
      </c>
      <c r="G43" s="93"/>
    </row>
    <row r="44" spans="1:10" ht="15">
      <c r="A44" s="83" t="s">
        <v>53</v>
      </c>
      <c r="B44" s="93"/>
      <c r="C44" s="336">
        <v>30</v>
      </c>
      <c r="D44" s="82">
        <v>7937</v>
      </c>
      <c r="E44" s="93"/>
      <c r="F44" s="82">
        <v>8196</v>
      </c>
      <c r="G44" s="93"/>
    </row>
    <row r="45" spans="1:10" ht="15">
      <c r="A45" s="83" t="s">
        <v>167</v>
      </c>
      <c r="B45" s="93"/>
      <c r="C45" s="340">
        <v>31</v>
      </c>
      <c r="D45" s="82">
        <v>8783</v>
      </c>
      <c r="E45" s="93"/>
      <c r="F45" s="82">
        <v>2972</v>
      </c>
      <c r="G45" s="93"/>
    </row>
    <row r="46" spans="1:10" ht="15">
      <c r="A46" s="80" t="s">
        <v>116</v>
      </c>
      <c r="B46" s="93"/>
      <c r="C46" s="340">
        <v>32</v>
      </c>
      <c r="D46" s="82">
        <v>7339</v>
      </c>
      <c r="E46" s="93"/>
      <c r="F46" s="82">
        <v>6626</v>
      </c>
      <c r="G46" s="93"/>
      <c r="H46" s="152"/>
    </row>
    <row r="47" spans="1:10" ht="15">
      <c r="A47" s="100" t="s">
        <v>161</v>
      </c>
      <c r="B47" s="93"/>
      <c r="C47" s="340">
        <v>33</v>
      </c>
      <c r="D47" s="82">
        <v>49593</v>
      </c>
      <c r="E47" s="93"/>
      <c r="F47" s="82">
        <v>25840</v>
      </c>
      <c r="G47" s="93"/>
    </row>
    <row r="48" spans="1:10" ht="15">
      <c r="A48" s="100" t="s">
        <v>117</v>
      </c>
      <c r="B48" s="93"/>
      <c r="C48" s="340">
        <v>34</v>
      </c>
      <c r="D48" s="82">
        <v>10422</v>
      </c>
      <c r="E48" s="93"/>
      <c r="F48" s="82">
        <v>10940</v>
      </c>
      <c r="G48" s="93"/>
    </row>
    <row r="49" spans="1:11" ht="15">
      <c r="A49" s="80" t="s">
        <v>54</v>
      </c>
      <c r="B49" s="93"/>
      <c r="C49" s="340">
        <v>35</v>
      </c>
      <c r="D49" s="82">
        <f>22847-10422</f>
        <v>12425</v>
      </c>
      <c r="E49" s="93"/>
      <c r="F49" s="82">
        <v>4042</v>
      </c>
      <c r="G49" s="93"/>
    </row>
    <row r="50" spans="1:11" ht="15">
      <c r="A50" s="86"/>
      <c r="B50" s="78"/>
      <c r="C50" s="93"/>
      <c r="D50" s="290">
        <f>SUM(D43:D49)</f>
        <v>131066</v>
      </c>
      <c r="E50" s="93"/>
      <c r="F50" s="290">
        <f>SUM(F43:F49)</f>
        <v>115448</v>
      </c>
      <c r="G50" s="93"/>
      <c r="H50" s="101"/>
    </row>
    <row r="51" spans="1:11" ht="14.25" customHeight="1"/>
    <row r="52" spans="1:11" ht="15">
      <c r="A52" s="71" t="s">
        <v>55</v>
      </c>
      <c r="B52" s="102"/>
      <c r="C52" s="102"/>
      <c r="D52" s="103"/>
      <c r="E52" s="102"/>
      <c r="F52" s="103"/>
      <c r="G52" s="102"/>
    </row>
    <row r="53" spans="1:11" s="152" customFormat="1" ht="15">
      <c r="A53" s="100" t="s">
        <v>107</v>
      </c>
      <c r="B53" s="81"/>
      <c r="C53" s="338">
        <v>36</v>
      </c>
      <c r="D53" s="82">
        <v>255281</v>
      </c>
      <c r="E53" s="81"/>
      <c r="F53" s="82">
        <v>274829</v>
      </c>
      <c r="G53" s="81"/>
    </row>
    <row r="54" spans="1:11" ht="15">
      <c r="A54" s="100" t="s">
        <v>56</v>
      </c>
      <c r="B54" s="81"/>
      <c r="C54" s="338">
        <v>29</v>
      </c>
      <c r="D54" s="82">
        <v>31172</v>
      </c>
      <c r="E54" s="81"/>
      <c r="F54" s="82">
        <v>16730</v>
      </c>
      <c r="G54" s="81"/>
    </row>
    <row r="55" spans="1:11" ht="15">
      <c r="A55" s="100" t="s">
        <v>57</v>
      </c>
      <c r="B55" s="81"/>
      <c r="C55" s="338">
        <v>37</v>
      </c>
      <c r="D55" s="82">
        <v>164919</v>
      </c>
      <c r="E55" s="81"/>
      <c r="F55" s="82">
        <v>116407</v>
      </c>
      <c r="G55" s="81"/>
    </row>
    <row r="56" spans="1:11" ht="15">
      <c r="A56" s="100" t="s">
        <v>58</v>
      </c>
      <c r="B56" s="81"/>
      <c r="C56" s="338">
        <v>38</v>
      </c>
      <c r="D56" s="82">
        <v>2367</v>
      </c>
      <c r="E56" s="154"/>
      <c r="F56" s="82">
        <v>7668</v>
      </c>
      <c r="G56" s="154"/>
      <c r="H56" s="84"/>
      <c r="I56" s="84"/>
    </row>
    <row r="57" spans="1:11" ht="15">
      <c r="A57" s="100" t="s">
        <v>125</v>
      </c>
      <c r="B57" s="81"/>
      <c r="C57" s="338">
        <v>39</v>
      </c>
      <c r="D57" s="82">
        <v>36591</v>
      </c>
      <c r="E57" s="81"/>
      <c r="F57" s="82">
        <v>24772</v>
      </c>
      <c r="G57" s="81"/>
    </row>
    <row r="58" spans="1:11" ht="15">
      <c r="A58" s="100" t="s">
        <v>169</v>
      </c>
      <c r="B58" s="81"/>
      <c r="C58" s="338">
        <v>33</v>
      </c>
      <c r="D58" s="82">
        <v>17951</v>
      </c>
      <c r="E58" s="81"/>
      <c r="F58" s="82">
        <v>10012</v>
      </c>
      <c r="G58" s="81"/>
    </row>
    <row r="59" spans="1:11" ht="15">
      <c r="A59" s="104" t="s">
        <v>59</v>
      </c>
      <c r="B59" s="81"/>
      <c r="C59" s="338">
        <v>40</v>
      </c>
      <c r="D59" s="82">
        <v>17996</v>
      </c>
      <c r="E59" s="81"/>
      <c r="F59" s="82">
        <v>15418</v>
      </c>
      <c r="G59" s="81"/>
      <c r="H59" s="84"/>
      <c r="I59" s="84"/>
    </row>
    <row r="60" spans="1:11" ht="15">
      <c r="A60" s="100" t="s">
        <v>60</v>
      </c>
      <c r="B60" s="81"/>
      <c r="C60" s="338">
        <v>41</v>
      </c>
      <c r="D60" s="82">
        <v>6590</v>
      </c>
      <c r="E60" s="81"/>
      <c r="F60" s="82">
        <v>7217</v>
      </c>
      <c r="G60" s="81"/>
    </row>
    <row r="61" spans="1:11" ht="15">
      <c r="A61" s="100" t="s">
        <v>61</v>
      </c>
      <c r="B61" s="81"/>
      <c r="C61" s="338">
        <v>42</v>
      </c>
      <c r="D61" s="82">
        <f>29535-17951</f>
        <v>11584</v>
      </c>
      <c r="E61" s="81"/>
      <c r="F61" s="82">
        <f>21011-10012</f>
        <v>10999</v>
      </c>
      <c r="G61" s="81"/>
      <c r="K61" s="101"/>
    </row>
    <row r="62" spans="1:11" ht="14.25">
      <c r="A62" s="71"/>
      <c r="B62" s="78"/>
      <c r="C62" s="78"/>
      <c r="D62" s="94">
        <f>SUM(D53:D61)</f>
        <v>544451</v>
      </c>
      <c r="E62" s="78"/>
      <c r="F62" s="94">
        <f>SUM(F53:F61)</f>
        <v>484052</v>
      </c>
      <c r="G62" s="78"/>
      <c r="H62" s="101"/>
    </row>
    <row r="63" spans="1:11" ht="7.5" customHeight="1">
      <c r="A63" s="71"/>
      <c r="B63" s="78"/>
      <c r="C63" s="78"/>
      <c r="D63" s="95"/>
      <c r="E63" s="78"/>
      <c r="F63" s="95"/>
      <c r="G63" s="78"/>
    </row>
    <row r="64" spans="1:11" ht="14.25">
      <c r="A64" s="99" t="s">
        <v>62</v>
      </c>
      <c r="B64" s="78"/>
      <c r="C64" s="78"/>
      <c r="D64" s="97">
        <f>D50+D62</f>
        <v>675517</v>
      </c>
      <c r="E64" s="78"/>
      <c r="F64" s="97">
        <f>F50+F62</f>
        <v>599500</v>
      </c>
      <c r="G64" s="78"/>
      <c r="H64" s="101"/>
    </row>
    <row r="65" spans="1:10" ht="6.75" customHeight="1">
      <c r="A65" s="105"/>
      <c r="B65" s="78"/>
      <c r="C65" s="78"/>
      <c r="D65" s="95"/>
      <c r="E65" s="78"/>
      <c r="F65" s="95"/>
      <c r="G65" s="78"/>
    </row>
    <row r="66" spans="1:10" ht="15" thickBot="1">
      <c r="A66" s="71" t="s">
        <v>63</v>
      </c>
      <c r="B66" s="78"/>
      <c r="C66" s="78"/>
      <c r="D66" s="90">
        <f>D64+D39</f>
        <v>1242112</v>
      </c>
      <c r="E66" s="78"/>
      <c r="F66" s="90">
        <f>F64+F39</f>
        <v>1175272</v>
      </c>
      <c r="G66" s="78"/>
    </row>
    <row r="67" spans="1:10" ht="15.75" thickTop="1">
      <c r="A67" s="80"/>
      <c r="B67" s="81"/>
      <c r="C67" s="106"/>
      <c r="D67" s="158"/>
      <c r="E67" s="106"/>
      <c r="F67" s="158"/>
      <c r="G67" s="106"/>
      <c r="J67" s="101"/>
    </row>
    <row r="68" spans="1:10" ht="15">
      <c r="A68" s="80"/>
      <c r="B68" s="81"/>
      <c r="C68" s="106"/>
      <c r="D68" s="158"/>
      <c r="E68" s="106"/>
      <c r="F68" s="158"/>
      <c r="G68" s="106"/>
    </row>
    <row r="69" spans="1:10" ht="15">
      <c r="A69" s="54" t="s">
        <v>212</v>
      </c>
      <c r="B69" s="81"/>
      <c r="C69" s="106"/>
      <c r="D69" s="158">
        <f>D66-D28</f>
        <v>0</v>
      </c>
      <c r="E69" s="106"/>
      <c r="F69" s="158"/>
      <c r="G69" s="106"/>
    </row>
    <row r="70" spans="1:10" ht="15">
      <c r="A70" s="80"/>
      <c r="B70" s="81"/>
      <c r="C70" s="106"/>
      <c r="D70" s="158"/>
      <c r="E70" s="106"/>
      <c r="F70" s="158"/>
      <c r="G70" s="106"/>
    </row>
    <row r="71" spans="1:10" ht="15">
      <c r="A71" s="107"/>
      <c r="B71" s="81"/>
      <c r="C71" s="108"/>
      <c r="D71" s="109"/>
      <c r="E71" s="108"/>
      <c r="F71" s="109"/>
      <c r="G71" s="108"/>
    </row>
    <row r="72" spans="1:10" ht="17.25" customHeight="1">
      <c r="A72" s="61"/>
      <c r="B72" s="61"/>
      <c r="C72" s="61"/>
      <c r="D72" s="110"/>
      <c r="E72" s="61"/>
      <c r="F72" s="110"/>
      <c r="G72" s="61"/>
    </row>
    <row r="73" spans="1:10" ht="8.25" customHeight="1">
      <c r="A73" s="61"/>
      <c r="B73" s="61"/>
      <c r="C73" s="61"/>
      <c r="D73" s="110"/>
      <c r="E73" s="61"/>
      <c r="F73" s="110"/>
      <c r="G73" s="61"/>
    </row>
    <row r="74" spans="1:10" s="22" customFormat="1" ht="15">
      <c r="A74" s="55" t="s">
        <v>185</v>
      </c>
      <c r="B74" s="26"/>
      <c r="C74" s="26"/>
      <c r="D74" s="111"/>
      <c r="E74" s="26"/>
      <c r="F74" s="111"/>
      <c r="G74" s="26"/>
    </row>
    <row r="75" spans="1:10" s="22" customFormat="1" ht="15">
      <c r="A75" s="56" t="s">
        <v>2</v>
      </c>
      <c r="B75" s="26"/>
      <c r="C75" s="26"/>
      <c r="D75" s="111"/>
      <c r="E75" s="26"/>
      <c r="F75" s="111"/>
      <c r="G75" s="26"/>
    </row>
    <row r="76" spans="1:10" s="22" customFormat="1" ht="9" customHeight="1">
      <c r="A76" s="56"/>
      <c r="B76" s="26"/>
      <c r="C76" s="26"/>
      <c r="D76" s="111"/>
      <c r="E76" s="26"/>
      <c r="F76" s="111"/>
      <c r="G76" s="26"/>
    </row>
    <row r="77" spans="1:10" s="22" customFormat="1" ht="7.5" customHeight="1">
      <c r="A77" s="56"/>
      <c r="B77" s="26"/>
      <c r="C77" s="26"/>
      <c r="D77" s="111"/>
      <c r="E77" s="26"/>
      <c r="F77" s="111"/>
      <c r="G77" s="26"/>
    </row>
    <row r="78" spans="1:10" s="22" customFormat="1" ht="15">
      <c r="A78" s="57" t="s">
        <v>5</v>
      </c>
      <c r="B78" s="26"/>
      <c r="C78" s="26"/>
      <c r="D78" s="111"/>
      <c r="E78" s="26"/>
      <c r="F78" s="111"/>
      <c r="G78" s="26"/>
    </row>
    <row r="79" spans="1:10" s="22" customFormat="1" ht="15">
      <c r="A79" s="58" t="s">
        <v>6</v>
      </c>
      <c r="B79" s="26"/>
      <c r="C79" s="26"/>
      <c r="D79" s="111"/>
      <c r="E79" s="26"/>
      <c r="F79" s="111"/>
      <c r="G79" s="26"/>
    </row>
    <row r="80" spans="1:10" s="22" customFormat="1" ht="10.5" customHeight="1">
      <c r="A80" s="59"/>
      <c r="B80" s="26"/>
      <c r="C80" s="26"/>
      <c r="D80" s="111"/>
      <c r="E80" s="26"/>
      <c r="F80" s="111"/>
      <c r="G80" s="26"/>
    </row>
    <row r="81" spans="1:1" ht="15">
      <c r="A81" s="60" t="s">
        <v>113</v>
      </c>
    </row>
    <row r="82" spans="1:1" ht="15">
      <c r="A82" s="160" t="s">
        <v>114</v>
      </c>
    </row>
    <row r="83" spans="1:1" ht="15">
      <c r="A83" s="323"/>
    </row>
    <row r="84" spans="1:1" ht="15">
      <c r="A84" s="112"/>
    </row>
    <row r="85" spans="1:1" ht="15">
      <c r="A85" s="112"/>
    </row>
    <row r="86" spans="1:1" ht="15">
      <c r="A86" s="112"/>
    </row>
  </sheetData>
  <mergeCells count="3">
    <mergeCell ref="C4:C5"/>
    <mergeCell ref="F4:F5"/>
    <mergeCell ref="D4:D5"/>
  </mergeCells>
  <pageMargins left="0.70866141732283472" right="0.70866141732283472" top="0.47244094488188981" bottom="0.47244094488188981" header="0.31496062992125984" footer="0.31496062992125984"/>
  <pageSetup paperSize="9" scale="65" orientation="portrait" r:id="rId1"/>
  <headerFooter alignWithMargins="0">
    <oddFooter>&amp;R&amp;"Times New Roman Cyr,Regular"2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K82"/>
  <sheetViews>
    <sheetView view="pageBreakPreview" topLeftCell="A43" zoomScaleNormal="100" zoomScaleSheetLayoutView="100" workbookViewId="0">
      <selection activeCell="A54" sqref="A54"/>
    </sheetView>
  </sheetViews>
  <sheetFormatPr defaultColWidth="2.5703125" defaultRowHeight="15.75"/>
  <cols>
    <col min="1" max="1" width="88.140625" style="134" customWidth="1"/>
    <col min="2" max="2" width="12.7109375" style="130" customWidth="1"/>
    <col min="3" max="3" width="13.5703125" style="130" customWidth="1"/>
    <col min="4" max="4" width="2.28515625" style="130" customWidth="1"/>
    <col min="5" max="5" width="13.5703125" style="130" customWidth="1"/>
    <col min="6" max="6" width="8.7109375" style="126" bestFit="1" customWidth="1"/>
    <col min="7" max="29" width="11.5703125" style="116" customWidth="1"/>
    <col min="30" max="16384" width="2.5703125" style="116"/>
  </cols>
  <sheetData>
    <row r="1" spans="1:7" s="113" customFormat="1" ht="15">
      <c r="A1" s="143" t="str">
        <f>[1]SFP!A1</f>
        <v xml:space="preserve">ГРУПА СОФАРМА </v>
      </c>
      <c r="B1" s="165"/>
      <c r="C1" s="165"/>
      <c r="D1" s="165"/>
      <c r="E1" s="165"/>
      <c r="F1" s="166"/>
    </row>
    <row r="2" spans="1:7" s="114" customFormat="1" ht="15">
      <c r="A2" s="144" t="s">
        <v>155</v>
      </c>
      <c r="B2" s="167"/>
      <c r="C2" s="167"/>
      <c r="D2" s="167"/>
      <c r="E2" s="167"/>
      <c r="F2" s="166"/>
    </row>
    <row r="3" spans="1:7" s="114" customFormat="1" ht="15">
      <c r="A3" s="71" t="s">
        <v>186</v>
      </c>
      <c r="B3" s="168"/>
      <c r="C3" s="168"/>
      <c r="D3" s="168"/>
      <c r="E3" s="168"/>
      <c r="F3" s="168"/>
    </row>
    <row r="4" spans="1:7" ht="45" customHeight="1">
      <c r="B4" s="169" t="s">
        <v>17</v>
      </c>
      <c r="C4" s="327">
        <v>2020</v>
      </c>
      <c r="D4" s="318"/>
      <c r="E4" s="327">
        <v>2019</v>
      </c>
      <c r="F4" s="115"/>
    </row>
    <row r="5" spans="1:7" ht="15" customHeight="1">
      <c r="A5" s="170"/>
      <c r="B5" s="117"/>
      <c r="C5" s="324" t="s">
        <v>64</v>
      </c>
      <c r="D5" s="318"/>
      <c r="E5" s="324" t="s">
        <v>64</v>
      </c>
      <c r="F5" s="115"/>
    </row>
    <row r="6" spans="1:7" ht="20.25">
      <c r="A6" s="170"/>
      <c r="B6" s="117"/>
      <c r="C6" s="118"/>
      <c r="D6" s="117"/>
      <c r="E6" s="118"/>
      <c r="F6" s="115"/>
    </row>
    <row r="7" spans="1:7" ht="15">
      <c r="A7" s="171" t="s">
        <v>65</v>
      </c>
      <c r="B7" s="119"/>
      <c r="C7" s="125"/>
      <c r="D7" s="119"/>
      <c r="E7" s="125"/>
      <c r="F7" s="172"/>
    </row>
    <row r="8" spans="1:7" ht="15">
      <c r="A8" s="173" t="s">
        <v>66</v>
      </c>
      <c r="B8" s="164"/>
      <c r="C8" s="140">
        <v>1376047</v>
      </c>
      <c r="D8" s="119"/>
      <c r="E8" s="140">
        <v>1215433</v>
      </c>
      <c r="F8" s="140"/>
      <c r="G8" s="120"/>
    </row>
    <row r="9" spans="1:7" ht="15">
      <c r="A9" s="173" t="s">
        <v>67</v>
      </c>
      <c r="B9" s="164"/>
      <c r="C9" s="140">
        <v>-1341304</v>
      </c>
      <c r="D9" s="119"/>
      <c r="E9" s="140">
        <v>-1143957</v>
      </c>
      <c r="F9" s="140"/>
      <c r="G9" s="120"/>
    </row>
    <row r="10" spans="1:7" ht="15">
      <c r="A10" s="173" t="s">
        <v>68</v>
      </c>
      <c r="B10" s="164"/>
      <c r="C10" s="140">
        <v>-129085</v>
      </c>
      <c r="D10" s="119"/>
      <c r="E10" s="140">
        <v>-120315</v>
      </c>
      <c r="F10" s="140"/>
      <c r="G10" s="120"/>
    </row>
    <row r="11" spans="1:7" s="121" customFormat="1" ht="15">
      <c r="A11" s="173" t="s">
        <v>69</v>
      </c>
      <c r="B11" s="164"/>
      <c r="C11" s="140">
        <v>-74451</v>
      </c>
      <c r="D11" s="119"/>
      <c r="E11" s="140">
        <v>-69411</v>
      </c>
      <c r="F11" s="140"/>
      <c r="G11" s="120"/>
    </row>
    <row r="12" spans="1:7" s="121" customFormat="1" ht="15">
      <c r="A12" s="173" t="s">
        <v>70</v>
      </c>
      <c r="B12" s="164"/>
      <c r="C12" s="140">
        <v>10973</v>
      </c>
      <c r="D12" s="119"/>
      <c r="E12" s="140">
        <v>7322</v>
      </c>
      <c r="F12" s="140"/>
      <c r="G12" s="120"/>
    </row>
    <row r="13" spans="1:7" s="121" customFormat="1" ht="15">
      <c r="A13" s="173" t="s">
        <v>132</v>
      </c>
      <c r="B13" s="164"/>
      <c r="C13" s="140">
        <v>-7947</v>
      </c>
      <c r="D13" s="119"/>
      <c r="E13" s="140">
        <v>-8673</v>
      </c>
      <c r="F13" s="140"/>
      <c r="G13" s="120"/>
    </row>
    <row r="14" spans="1:7" s="121" customFormat="1" ht="15">
      <c r="A14" s="173" t="s">
        <v>140</v>
      </c>
      <c r="B14" s="164"/>
      <c r="C14" s="140">
        <v>78</v>
      </c>
      <c r="D14" s="119"/>
      <c r="E14" s="140">
        <v>135</v>
      </c>
      <c r="F14" s="140"/>
      <c r="G14" s="120"/>
    </row>
    <row r="15" spans="1:7" s="121" customFormat="1" ht="15">
      <c r="A15" s="173" t="s">
        <v>71</v>
      </c>
      <c r="B15" s="164"/>
      <c r="C15" s="140">
        <v>-9195</v>
      </c>
      <c r="D15" s="119"/>
      <c r="E15" s="140">
        <v>-7988</v>
      </c>
      <c r="F15" s="140"/>
      <c r="G15" s="120"/>
    </row>
    <row r="16" spans="1:7" s="121" customFormat="1" ht="15">
      <c r="A16" s="173" t="s">
        <v>72</v>
      </c>
      <c r="B16" s="164"/>
      <c r="C16" s="140">
        <v>-2271</v>
      </c>
      <c r="D16" s="119"/>
      <c r="E16" s="140">
        <v>225</v>
      </c>
      <c r="F16" s="140"/>
      <c r="G16" s="120"/>
    </row>
    <row r="17" spans="1:10" ht="15">
      <c r="A17" s="173" t="s">
        <v>73</v>
      </c>
      <c r="B17" s="164"/>
      <c r="C17" s="140">
        <v>-2256</v>
      </c>
      <c r="D17" s="119"/>
      <c r="E17" s="140">
        <v>-1215</v>
      </c>
      <c r="F17" s="140"/>
      <c r="G17" s="120"/>
      <c r="H17" s="175"/>
      <c r="I17" s="175"/>
      <c r="J17" s="175"/>
    </row>
    <row r="18" spans="1:10" s="121" customFormat="1" ht="15">
      <c r="A18" s="171" t="s">
        <v>135</v>
      </c>
      <c r="B18" s="119"/>
      <c r="C18" s="122">
        <f>SUM(C8:C17)</f>
        <v>-179411</v>
      </c>
      <c r="D18" s="119"/>
      <c r="E18" s="122">
        <f>SUM(E8:E17)</f>
        <v>-128444</v>
      </c>
      <c r="F18" s="176"/>
    </row>
    <row r="19" spans="1:10" s="121" customFormat="1" ht="15">
      <c r="A19" s="171"/>
      <c r="B19" s="119"/>
      <c r="C19" s="125"/>
      <c r="D19" s="119"/>
      <c r="E19" s="125"/>
      <c r="F19" s="172"/>
    </row>
    <row r="20" spans="1:10" s="121" customFormat="1" ht="15">
      <c r="A20" s="177" t="s">
        <v>74</v>
      </c>
      <c r="B20" s="119"/>
      <c r="C20" s="125"/>
      <c r="D20" s="119"/>
      <c r="E20" s="125"/>
      <c r="F20" s="172"/>
    </row>
    <row r="21" spans="1:10" ht="15">
      <c r="A21" s="173" t="s">
        <v>75</v>
      </c>
      <c r="B21" s="164"/>
      <c r="C21" s="140">
        <v>-23552</v>
      </c>
      <c r="D21" s="119"/>
      <c r="E21" s="140">
        <v>-36032</v>
      </c>
      <c r="F21" s="176"/>
      <c r="G21" s="120"/>
    </row>
    <row r="22" spans="1:10" ht="15">
      <c r="A22" s="178" t="s">
        <v>76</v>
      </c>
      <c r="B22" s="204"/>
      <c r="C22" s="140">
        <v>1770</v>
      </c>
      <c r="D22" s="119"/>
      <c r="E22" s="140">
        <v>918</v>
      </c>
      <c r="F22" s="176"/>
      <c r="G22" s="120"/>
    </row>
    <row r="23" spans="1:10" ht="15">
      <c r="A23" s="178" t="s">
        <v>170</v>
      </c>
      <c r="B23" s="204"/>
      <c r="C23" s="140">
        <v>-429</v>
      </c>
      <c r="D23" s="119"/>
      <c r="E23" s="140">
        <v>-332</v>
      </c>
      <c r="F23" s="176"/>
      <c r="G23" s="120"/>
    </row>
    <row r="24" spans="1:10" ht="15">
      <c r="A24" s="173" t="s">
        <v>77</v>
      </c>
      <c r="B24" s="164"/>
      <c r="C24" s="140">
        <v>-3032</v>
      </c>
      <c r="D24" s="119"/>
      <c r="E24" s="140">
        <v>-4000</v>
      </c>
      <c r="F24" s="176"/>
      <c r="G24" s="120"/>
    </row>
    <row r="25" spans="1:10" ht="15">
      <c r="A25" s="173" t="s">
        <v>194</v>
      </c>
      <c r="B25" s="164"/>
      <c r="C25" s="140" t="s">
        <v>200</v>
      </c>
      <c r="D25" s="119"/>
      <c r="E25" s="140">
        <v>143</v>
      </c>
      <c r="F25" s="176"/>
      <c r="G25" s="120"/>
    </row>
    <row r="26" spans="1:10" ht="15">
      <c r="A26" s="173" t="s">
        <v>147</v>
      </c>
      <c r="B26" s="164"/>
      <c r="C26" s="140">
        <v>-5262</v>
      </c>
      <c r="D26" s="119"/>
      <c r="E26" s="140">
        <v>-2170</v>
      </c>
      <c r="F26" s="176"/>
      <c r="G26" s="120"/>
    </row>
    <row r="27" spans="1:10" ht="15">
      <c r="A27" s="173" t="s">
        <v>148</v>
      </c>
      <c r="B27" s="164"/>
      <c r="C27" s="140">
        <v>56</v>
      </c>
      <c r="D27" s="119"/>
      <c r="E27" s="140">
        <v>647</v>
      </c>
      <c r="F27" s="176"/>
      <c r="G27" s="120"/>
    </row>
    <row r="28" spans="1:10" ht="15">
      <c r="A28" s="173" t="s">
        <v>151</v>
      </c>
      <c r="B28" s="164"/>
      <c r="C28" s="140">
        <v>325</v>
      </c>
      <c r="D28" s="119"/>
      <c r="E28" s="140">
        <v>190</v>
      </c>
      <c r="F28" s="176"/>
      <c r="G28" s="120"/>
    </row>
    <row r="29" spans="1:10" ht="30">
      <c r="A29" s="173" t="s">
        <v>207</v>
      </c>
      <c r="B29" s="164"/>
      <c r="C29" s="140">
        <v>877</v>
      </c>
      <c r="D29" s="119"/>
      <c r="E29" s="140">
        <v>-199</v>
      </c>
      <c r="F29" s="176"/>
      <c r="G29" s="120"/>
    </row>
    <row r="30" spans="1:10" ht="15" customHeight="1">
      <c r="A30" s="173" t="s">
        <v>208</v>
      </c>
      <c r="B30" s="164"/>
      <c r="C30" s="140">
        <v>71</v>
      </c>
      <c r="D30" s="119"/>
      <c r="E30" s="140">
        <v>7530</v>
      </c>
      <c r="F30" s="176"/>
      <c r="G30" s="120"/>
    </row>
    <row r="31" spans="1:10" ht="15">
      <c r="A31" s="173" t="s">
        <v>122</v>
      </c>
      <c r="B31" s="179"/>
      <c r="C31" s="174">
        <v>0</v>
      </c>
      <c r="D31" s="179"/>
      <c r="E31" s="174">
        <v>-192</v>
      </c>
      <c r="F31" s="176"/>
      <c r="G31" s="120"/>
    </row>
    <row r="32" spans="1:10" ht="15">
      <c r="A32" s="173" t="s">
        <v>171</v>
      </c>
      <c r="B32" s="179"/>
      <c r="C32" s="174">
        <v>1</v>
      </c>
      <c r="D32" s="179"/>
      <c r="E32" s="174">
        <v>4799</v>
      </c>
      <c r="F32" s="176"/>
      <c r="G32" s="120"/>
    </row>
    <row r="33" spans="1:7" ht="15">
      <c r="A33" s="173" t="s">
        <v>134</v>
      </c>
      <c r="B33" s="179"/>
      <c r="C33" s="174">
        <v>-4715</v>
      </c>
      <c r="D33" s="179"/>
      <c r="E33" s="174">
        <v>-5680</v>
      </c>
      <c r="F33" s="176"/>
      <c r="G33" s="120"/>
    </row>
    <row r="34" spans="1:7" ht="15">
      <c r="A34" s="178" t="s">
        <v>102</v>
      </c>
      <c r="B34" s="164"/>
      <c r="C34" s="140">
        <v>-4532</v>
      </c>
      <c r="D34" s="119"/>
      <c r="E34" s="140">
        <v>-90660</v>
      </c>
      <c r="F34" s="176"/>
      <c r="G34" s="120"/>
    </row>
    <row r="35" spans="1:7" ht="15">
      <c r="A35" s="173" t="s">
        <v>209</v>
      </c>
      <c r="B35" s="164"/>
      <c r="C35" s="140">
        <v>37151</v>
      </c>
      <c r="D35" s="119"/>
      <c r="E35" s="140">
        <v>24379</v>
      </c>
      <c r="F35" s="176"/>
      <c r="G35" s="120"/>
    </row>
    <row r="36" spans="1:7" ht="15">
      <c r="A36" s="178" t="s">
        <v>103</v>
      </c>
      <c r="B36" s="164"/>
      <c r="C36" s="140">
        <v>-1145</v>
      </c>
      <c r="D36" s="119"/>
      <c r="E36" s="140">
        <v>-8636</v>
      </c>
      <c r="F36" s="176"/>
      <c r="G36" s="120"/>
    </row>
    <row r="37" spans="1:7" ht="15">
      <c r="A37" s="173" t="s">
        <v>104</v>
      </c>
      <c r="B37" s="164"/>
      <c r="C37" s="162">
        <v>2091</v>
      </c>
      <c r="D37" s="119"/>
      <c r="E37" s="162">
        <v>2431</v>
      </c>
      <c r="F37" s="176"/>
      <c r="G37" s="120"/>
    </row>
    <row r="38" spans="1:7" ht="15">
      <c r="A38" s="173" t="s">
        <v>105</v>
      </c>
      <c r="B38" s="164"/>
      <c r="C38" s="140">
        <v>1820</v>
      </c>
      <c r="D38" s="119"/>
      <c r="E38" s="140">
        <v>2662</v>
      </c>
      <c r="F38" s="176"/>
      <c r="G38" s="120"/>
    </row>
    <row r="39" spans="1:7" ht="15">
      <c r="A39" s="171" t="s">
        <v>210</v>
      </c>
      <c r="B39" s="180"/>
      <c r="C39" s="122">
        <f>SUM(C21:C38)</f>
        <v>1495</v>
      </c>
      <c r="D39" s="119"/>
      <c r="E39" s="122">
        <f>SUM(E21:E38)</f>
        <v>-104202</v>
      </c>
      <c r="F39" s="181"/>
    </row>
    <row r="40" spans="1:7" ht="15">
      <c r="A40" s="173"/>
      <c r="B40" s="119"/>
      <c r="C40" s="125"/>
      <c r="D40" s="119"/>
      <c r="E40" s="125"/>
      <c r="F40" s="172"/>
    </row>
    <row r="41" spans="1:7" ht="15">
      <c r="A41" s="177" t="s">
        <v>78</v>
      </c>
      <c r="B41" s="119"/>
      <c r="C41" s="182"/>
      <c r="D41" s="119"/>
      <c r="E41" s="182"/>
      <c r="F41" s="181"/>
    </row>
    <row r="42" spans="1:7" ht="15">
      <c r="A42" s="183" t="s">
        <v>138</v>
      </c>
      <c r="B42" s="164"/>
      <c r="C42" s="140">
        <v>14407</v>
      </c>
      <c r="D42" s="119"/>
      <c r="E42" s="140">
        <v>39387</v>
      </c>
      <c r="F42" s="176"/>
      <c r="G42" s="120"/>
    </row>
    <row r="43" spans="1:7" ht="15">
      <c r="A43" s="183" t="s">
        <v>139</v>
      </c>
      <c r="B43" s="164"/>
      <c r="C43" s="140">
        <v>-35683</v>
      </c>
      <c r="D43" s="119"/>
      <c r="E43" s="140">
        <v>-7172</v>
      </c>
      <c r="F43" s="176"/>
      <c r="G43" s="120"/>
    </row>
    <row r="44" spans="1:7" ht="15">
      <c r="A44" s="183" t="s">
        <v>108</v>
      </c>
      <c r="B44" s="164"/>
      <c r="C44" s="140">
        <v>13576</v>
      </c>
      <c r="D44" s="119"/>
      <c r="E44" s="140">
        <v>35251</v>
      </c>
      <c r="F44" s="176"/>
      <c r="G44" s="120"/>
    </row>
    <row r="45" spans="1:7" ht="15">
      <c r="A45" s="183" t="s">
        <v>109</v>
      </c>
      <c r="B45" s="164"/>
      <c r="C45" s="140">
        <v>-20241</v>
      </c>
      <c r="D45" s="119"/>
      <c r="E45" s="140">
        <v>-17998</v>
      </c>
      <c r="F45" s="176"/>
      <c r="G45" s="120"/>
    </row>
    <row r="46" spans="1:7" ht="15">
      <c r="A46" s="183" t="s">
        <v>162</v>
      </c>
      <c r="B46" s="164"/>
      <c r="C46" s="140">
        <v>0</v>
      </c>
      <c r="D46" s="119"/>
      <c r="E46" s="140">
        <v>6000</v>
      </c>
      <c r="F46" s="176"/>
      <c r="G46" s="120"/>
    </row>
    <row r="47" spans="1:7" ht="15">
      <c r="A47" s="183" t="s">
        <v>176</v>
      </c>
      <c r="B47" s="164"/>
      <c r="C47" s="140">
        <v>0</v>
      </c>
      <c r="D47" s="119"/>
      <c r="E47" s="140">
        <v>-6000</v>
      </c>
      <c r="F47" s="176"/>
      <c r="G47" s="120"/>
    </row>
    <row r="48" spans="1:7" ht="15">
      <c r="A48" s="183" t="s">
        <v>143</v>
      </c>
      <c r="B48" s="164"/>
      <c r="C48" s="140">
        <v>273</v>
      </c>
      <c r="D48" s="119"/>
      <c r="E48" s="140">
        <v>2431</v>
      </c>
      <c r="F48" s="176"/>
      <c r="G48" s="120"/>
    </row>
    <row r="49" spans="1:11" ht="15">
      <c r="A49" s="173" t="s">
        <v>126</v>
      </c>
      <c r="B49" s="119"/>
      <c r="C49" s="140">
        <v>-365</v>
      </c>
      <c r="D49" s="119"/>
      <c r="E49" s="140">
        <v>-2619</v>
      </c>
      <c r="F49" s="176"/>
      <c r="G49" s="120"/>
    </row>
    <row r="50" spans="1:11" ht="15">
      <c r="A50" s="173" t="s">
        <v>136</v>
      </c>
      <c r="B50" s="119"/>
      <c r="C50" s="140">
        <v>243935</v>
      </c>
      <c r="D50" s="119"/>
      <c r="E50" s="140">
        <v>200845</v>
      </c>
      <c r="F50" s="176"/>
      <c r="G50" s="120"/>
    </row>
    <row r="51" spans="1:11" ht="15">
      <c r="A51" s="302" t="s">
        <v>127</v>
      </c>
      <c r="B51" s="164"/>
      <c r="C51" s="140">
        <v>-428</v>
      </c>
      <c r="D51" s="119"/>
      <c r="E51" s="140">
        <v>-449</v>
      </c>
      <c r="F51" s="176"/>
      <c r="G51" s="120"/>
    </row>
    <row r="52" spans="1:11" ht="16.5" customHeight="1">
      <c r="A52" s="173" t="s">
        <v>80</v>
      </c>
      <c r="B52" s="164"/>
      <c r="C52" s="174">
        <v>-1732</v>
      </c>
      <c r="D52" s="119"/>
      <c r="E52" s="174">
        <v>-1412</v>
      </c>
      <c r="F52" s="176"/>
      <c r="G52" s="120"/>
    </row>
    <row r="53" spans="1:11" s="121" customFormat="1" ht="15">
      <c r="A53" s="173" t="s">
        <v>160</v>
      </c>
      <c r="B53" s="164"/>
      <c r="C53" s="140">
        <v>-16790</v>
      </c>
      <c r="D53" s="119"/>
      <c r="E53" s="140">
        <v>-13095</v>
      </c>
      <c r="F53" s="176"/>
      <c r="G53" s="120"/>
    </row>
    <row r="54" spans="1:11" s="121" customFormat="1" ht="15">
      <c r="A54" s="173" t="s">
        <v>219</v>
      </c>
      <c r="B54" s="164"/>
      <c r="C54" s="140">
        <v>38</v>
      </c>
      <c r="D54" s="119"/>
      <c r="E54" s="140">
        <v>655</v>
      </c>
      <c r="F54" s="176"/>
      <c r="G54" s="120"/>
    </row>
    <row r="55" spans="1:11" ht="15">
      <c r="A55" s="173" t="s">
        <v>79</v>
      </c>
      <c r="B55" s="164"/>
      <c r="C55" s="140">
        <v>-463</v>
      </c>
      <c r="D55" s="119"/>
      <c r="E55" s="140">
        <v>-805</v>
      </c>
      <c r="F55" s="176"/>
      <c r="G55" s="120"/>
    </row>
    <row r="56" spans="1:11" ht="15">
      <c r="A56" s="173" t="s">
        <v>177</v>
      </c>
      <c r="B56" s="164"/>
      <c r="C56" s="140">
        <v>805</v>
      </c>
      <c r="D56" s="119"/>
      <c r="E56" s="140">
        <v>0</v>
      </c>
      <c r="F56" s="176"/>
      <c r="G56" s="120"/>
    </row>
    <row r="57" spans="1:11" ht="15">
      <c r="A57" s="184" t="s">
        <v>81</v>
      </c>
      <c r="B57" s="164"/>
      <c r="C57" s="140">
        <v>-22643</v>
      </c>
      <c r="D57" s="119"/>
      <c r="E57" s="140">
        <v>-3495</v>
      </c>
      <c r="F57" s="176"/>
      <c r="G57" s="120"/>
    </row>
    <row r="58" spans="1:11" ht="15">
      <c r="A58" s="184" t="s">
        <v>172</v>
      </c>
      <c r="B58" s="164"/>
      <c r="C58" s="140">
        <v>1004</v>
      </c>
      <c r="D58" s="119"/>
      <c r="E58" s="140">
        <v>4355</v>
      </c>
      <c r="F58" s="176"/>
      <c r="G58" s="120"/>
    </row>
    <row r="59" spans="1:11" ht="15">
      <c r="A59" s="185" t="s">
        <v>164</v>
      </c>
      <c r="B59" s="119"/>
      <c r="C59" s="122">
        <f>SUM(C42:C58)</f>
        <v>175693</v>
      </c>
      <c r="D59" s="119"/>
      <c r="E59" s="122">
        <f>SUM(E42:E58)</f>
        <v>235879</v>
      </c>
      <c r="F59" s="186"/>
      <c r="I59" s="120"/>
      <c r="K59" s="120"/>
    </row>
    <row r="60" spans="1:11" ht="7.5" customHeight="1">
      <c r="A60" s="185"/>
      <c r="B60" s="119"/>
      <c r="C60" s="151"/>
      <c r="D60" s="119"/>
      <c r="E60" s="151"/>
      <c r="F60" s="186"/>
      <c r="I60" s="120"/>
      <c r="K60" s="120"/>
    </row>
    <row r="61" spans="1:11" s="121" customFormat="1" ht="27.75" customHeight="1">
      <c r="A61" s="319" t="s">
        <v>165</v>
      </c>
      <c r="B61" s="119"/>
      <c r="C61" s="123">
        <f>C18+C39+C59</f>
        <v>-2223</v>
      </c>
      <c r="D61" s="119"/>
      <c r="E61" s="123">
        <f>E18+E39+E59</f>
        <v>3233</v>
      </c>
      <c r="F61" s="186"/>
      <c r="G61" s="187"/>
      <c r="I61" s="120"/>
      <c r="K61" s="120"/>
    </row>
    <row r="62" spans="1:11" s="121" customFormat="1" ht="9.75" customHeight="1">
      <c r="A62" s="184"/>
      <c r="B62" s="119"/>
      <c r="C62" s="125"/>
      <c r="D62" s="119"/>
      <c r="E62" s="125"/>
      <c r="F62" s="186"/>
      <c r="I62" s="120"/>
      <c r="K62" s="120"/>
    </row>
    <row r="63" spans="1:11" ht="15">
      <c r="A63" s="184" t="s">
        <v>82</v>
      </c>
      <c r="B63" s="119"/>
      <c r="C63" s="140">
        <v>27362</v>
      </c>
      <c r="D63" s="119"/>
      <c r="E63" s="140">
        <v>24129</v>
      </c>
      <c r="F63" s="186"/>
      <c r="I63" s="120"/>
      <c r="K63" s="120"/>
    </row>
    <row r="64" spans="1:11" ht="9" customHeight="1">
      <c r="A64" s="184"/>
      <c r="B64" s="119"/>
      <c r="C64" s="188"/>
      <c r="D64" s="119"/>
      <c r="E64" s="188"/>
      <c r="F64" s="186"/>
      <c r="I64" s="120"/>
      <c r="K64" s="120"/>
    </row>
    <row r="65" spans="1:11" thickBot="1">
      <c r="A65" s="296" t="s">
        <v>188</v>
      </c>
      <c r="B65" s="326">
        <f>+SFP!C25</f>
        <v>27</v>
      </c>
      <c r="C65" s="124">
        <f>C63+C61</f>
        <v>25139</v>
      </c>
      <c r="D65" s="119"/>
      <c r="E65" s="124">
        <f>E63+E61</f>
        <v>27362</v>
      </c>
      <c r="F65" s="186"/>
      <c r="I65" s="120"/>
      <c r="K65" s="120"/>
    </row>
    <row r="66" spans="1:11" ht="16.5" thickTop="1">
      <c r="A66" s="163"/>
      <c r="B66" s="119"/>
      <c r="C66" s="196"/>
      <c r="D66" s="119"/>
      <c r="E66" s="196"/>
    </row>
    <row r="67" spans="1:11" ht="15">
      <c r="A67" s="352" t="str">
        <f>SFP!A69</f>
        <v>Приложенията на страници от 5 до 182 са неразделна част от консолидирания финансов отчет</v>
      </c>
      <c r="B67" s="352"/>
      <c r="C67" s="352"/>
      <c r="D67" s="352"/>
      <c r="E67" s="119"/>
    </row>
    <row r="68" spans="1:11" ht="15">
      <c r="A68" s="189"/>
      <c r="B68" s="119"/>
      <c r="C68" s="164"/>
      <c r="D68" s="119"/>
      <c r="E68" s="119"/>
    </row>
    <row r="69" spans="1:11" ht="15">
      <c r="A69" s="189"/>
      <c r="B69" s="119"/>
      <c r="C69" s="164"/>
      <c r="D69" s="119"/>
      <c r="E69" s="164"/>
    </row>
    <row r="70" spans="1:11" ht="15">
      <c r="A70" s="55" t="s">
        <v>185</v>
      </c>
      <c r="B70" s="127"/>
      <c r="C70" s="127"/>
      <c r="D70" s="127"/>
      <c r="E70" s="127"/>
    </row>
    <row r="71" spans="1:11" ht="15">
      <c r="A71" s="56" t="s">
        <v>2</v>
      </c>
      <c r="B71" s="127"/>
      <c r="C71" s="127"/>
      <c r="D71" s="127"/>
      <c r="E71" s="127"/>
    </row>
    <row r="72" spans="1:11" ht="15">
      <c r="A72" s="190"/>
      <c r="B72" s="127"/>
      <c r="C72" s="127"/>
      <c r="D72" s="127"/>
      <c r="E72" s="127"/>
    </row>
    <row r="73" spans="1:11" ht="15">
      <c r="A73" s="128" t="s">
        <v>5</v>
      </c>
      <c r="B73" s="127"/>
      <c r="C73" s="127"/>
      <c r="D73" s="127"/>
      <c r="E73" s="127"/>
    </row>
    <row r="74" spans="1:11" ht="15">
      <c r="A74" s="129" t="s">
        <v>6</v>
      </c>
      <c r="B74" s="127"/>
      <c r="C74" s="127"/>
      <c r="D74" s="127"/>
      <c r="E74" s="127"/>
    </row>
    <row r="75" spans="1:11" ht="15">
      <c r="A75" s="191"/>
      <c r="B75" s="127"/>
      <c r="C75" s="127"/>
      <c r="D75" s="127"/>
      <c r="E75" s="127"/>
    </row>
    <row r="76" spans="1:11" ht="15">
      <c r="A76" s="192" t="s">
        <v>113</v>
      </c>
      <c r="B76" s="193"/>
      <c r="C76" s="193"/>
      <c r="D76" s="193"/>
      <c r="E76" s="193"/>
      <c r="F76" s="194"/>
    </row>
    <row r="77" spans="1:11" ht="15">
      <c r="A77" s="195" t="s">
        <v>114</v>
      </c>
    </row>
    <row r="78" spans="1:11" ht="15">
      <c r="A78" s="175"/>
    </row>
    <row r="79" spans="1:11" ht="15">
      <c r="A79" s="131"/>
    </row>
    <row r="80" spans="1:11" ht="15">
      <c r="A80" s="132"/>
    </row>
    <row r="81" spans="1:1" ht="15">
      <c r="A81" s="133"/>
    </row>
    <row r="82" spans="1:1" ht="15">
      <c r="A82" s="133"/>
    </row>
  </sheetData>
  <mergeCells count="1">
    <mergeCell ref="A67:D67"/>
  </mergeCells>
  <pageMargins left="0.70866141732283472" right="0.70866141732283472" top="0.35433070866141736" bottom="0.43307086614173229" header="0.27559055118110237" footer="0.31496062992125984"/>
  <pageSetup paperSize="9" scale="65" firstPageNumber="3" orientation="portrait" blackAndWhite="1" useFirstPageNumber="1" r:id="rId1"/>
  <headerFooter alignWithMargins="0">
    <oddFooter>&amp;R&amp;P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V76"/>
  <sheetViews>
    <sheetView view="pageBreakPreview" topLeftCell="A34" zoomScale="69" zoomScaleNormal="55" zoomScaleSheetLayoutView="69" workbookViewId="0">
      <selection activeCell="A51" sqref="A51"/>
    </sheetView>
  </sheetViews>
  <sheetFormatPr defaultColWidth="9.28515625" defaultRowHeight="16.5"/>
  <cols>
    <col min="1" max="1" width="88.7109375" style="233" customWidth="1"/>
    <col min="2" max="2" width="11.5703125" style="213" customWidth="1"/>
    <col min="3" max="3" width="13.7109375" style="213" customWidth="1"/>
    <col min="4" max="4" width="1.7109375" style="213" customWidth="1"/>
    <col min="5" max="5" width="13.42578125" style="213" customWidth="1"/>
    <col min="6" max="6" width="0.7109375" style="213" customWidth="1"/>
    <col min="7" max="7" width="13.5703125" style="213" customWidth="1"/>
    <col min="8" max="8" width="1" style="213" customWidth="1"/>
    <col min="9" max="9" width="15.7109375" style="213" customWidth="1"/>
    <col min="10" max="10" width="1" style="213" customWidth="1"/>
    <col min="11" max="11" width="17.5703125" style="213" customWidth="1"/>
    <col min="12" max="12" width="0.5703125" style="213" customWidth="1"/>
    <col min="13" max="13" width="20.28515625" style="213" customWidth="1"/>
    <col min="14" max="14" width="0.7109375" style="213" customWidth="1"/>
    <col min="15" max="15" width="19.7109375" style="213" customWidth="1"/>
    <col min="16" max="16" width="1.42578125" style="213" customWidth="1"/>
    <col min="17" max="17" width="13.7109375" style="213" customWidth="1"/>
    <col min="18" max="18" width="2.42578125" style="213" customWidth="1"/>
    <col min="19" max="19" width="20.42578125" style="236" customWidth="1"/>
    <col min="20" max="20" width="1.42578125" style="213" customWidth="1"/>
    <col min="21" max="21" width="18.7109375" style="213" customWidth="1"/>
    <col min="22" max="22" width="11.7109375" style="135" bestFit="1" customWidth="1"/>
    <col min="23" max="23" width="10.7109375" style="135" customWidth="1"/>
    <col min="24" max="25" width="9.7109375" style="135" bestFit="1" customWidth="1"/>
    <col min="26" max="16384" width="9.28515625" style="135"/>
  </cols>
  <sheetData>
    <row r="1" spans="1:22" ht="18" customHeight="1">
      <c r="A1" s="214" t="str">
        <f>[1]SFP!A1</f>
        <v xml:space="preserve">ГРУПА СОФАРМА 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  <c r="P1" s="206"/>
      <c r="Q1" s="206"/>
      <c r="R1" s="234"/>
      <c r="S1" s="235"/>
      <c r="T1" s="234"/>
      <c r="U1" s="234"/>
    </row>
    <row r="2" spans="1:22" ht="18" customHeight="1">
      <c r="A2" s="355" t="s">
        <v>156</v>
      </c>
      <c r="B2" s="355"/>
      <c r="C2" s="356"/>
      <c r="D2" s="356"/>
      <c r="E2" s="356"/>
      <c r="F2" s="356"/>
      <c r="G2" s="356"/>
      <c r="H2" s="356"/>
      <c r="I2" s="356"/>
      <c r="J2" s="356"/>
      <c r="K2" s="356"/>
      <c r="L2" s="356"/>
      <c r="M2" s="356"/>
      <c r="N2" s="356"/>
      <c r="O2" s="356"/>
      <c r="P2" s="356"/>
      <c r="Q2" s="356"/>
    </row>
    <row r="3" spans="1:22" ht="18" customHeight="1">
      <c r="A3" s="71" t="s">
        <v>186</v>
      </c>
      <c r="B3" s="207"/>
      <c r="C3" s="237"/>
      <c r="D3" s="237"/>
      <c r="E3" s="237"/>
      <c r="F3" s="237"/>
      <c r="G3" s="237"/>
      <c r="H3" s="237"/>
      <c r="I3" s="237"/>
      <c r="J3" s="237"/>
      <c r="K3" s="237"/>
      <c r="L3" s="237"/>
      <c r="M3" s="237"/>
      <c r="N3" s="237"/>
      <c r="O3" s="237"/>
      <c r="P3" s="237"/>
      <c r="Q3" s="237"/>
      <c r="U3" s="238"/>
    </row>
    <row r="4" spans="1:22" ht="65.25" customHeight="1">
      <c r="A4" s="215"/>
      <c r="B4" s="239"/>
      <c r="C4" s="357" t="s">
        <v>83</v>
      </c>
      <c r="D4" s="357"/>
      <c r="E4" s="357"/>
      <c r="F4" s="357"/>
      <c r="G4" s="357"/>
      <c r="H4" s="357"/>
      <c r="I4" s="357"/>
      <c r="J4" s="357"/>
      <c r="K4" s="357"/>
      <c r="L4" s="357"/>
      <c r="M4" s="357"/>
      <c r="N4" s="357"/>
      <c r="O4" s="357"/>
      <c r="P4" s="357"/>
      <c r="Q4" s="357"/>
      <c r="R4" s="239"/>
      <c r="S4" s="240" t="s">
        <v>33</v>
      </c>
      <c r="T4" s="239"/>
      <c r="U4" s="240" t="s">
        <v>84</v>
      </c>
    </row>
    <row r="5" spans="1:22" s="136" customFormat="1" ht="28.5" customHeight="1">
      <c r="A5" s="358"/>
      <c r="B5" s="282" t="s">
        <v>17</v>
      </c>
      <c r="C5" s="353" t="s">
        <v>85</v>
      </c>
      <c r="D5" s="283"/>
      <c r="E5" s="353" t="s">
        <v>79</v>
      </c>
      <c r="F5" s="283"/>
      <c r="G5" s="353" t="s">
        <v>86</v>
      </c>
      <c r="H5" s="283"/>
      <c r="I5" s="353" t="s">
        <v>87</v>
      </c>
      <c r="J5" s="292"/>
      <c r="K5" s="353" t="s">
        <v>149</v>
      </c>
      <c r="L5" s="292"/>
      <c r="M5" s="353" t="s">
        <v>150</v>
      </c>
      <c r="N5" s="283"/>
      <c r="O5" s="353" t="s">
        <v>118</v>
      </c>
      <c r="P5" s="283"/>
      <c r="Q5" s="353" t="s">
        <v>88</v>
      </c>
      <c r="R5" s="284"/>
      <c r="S5" s="285"/>
      <c r="T5" s="284"/>
      <c r="U5" s="284"/>
    </row>
    <row r="6" spans="1:22" s="137" customFormat="1" ht="52.9" customHeight="1">
      <c r="A6" s="359"/>
      <c r="B6" s="286"/>
      <c r="C6" s="354"/>
      <c r="D6" s="287"/>
      <c r="E6" s="354"/>
      <c r="F6" s="287"/>
      <c r="G6" s="354"/>
      <c r="H6" s="287"/>
      <c r="I6" s="354"/>
      <c r="J6" s="293"/>
      <c r="K6" s="354"/>
      <c r="L6" s="293"/>
      <c r="M6" s="354"/>
      <c r="N6" s="287"/>
      <c r="O6" s="354"/>
      <c r="P6" s="287"/>
      <c r="Q6" s="354"/>
      <c r="R6" s="286"/>
      <c r="S6" s="288"/>
      <c r="T6" s="289"/>
      <c r="U6" s="289"/>
    </row>
    <row r="7" spans="1:22" s="138" customFormat="1">
      <c r="A7" s="216"/>
      <c r="B7" s="208"/>
      <c r="C7" s="243" t="s">
        <v>64</v>
      </c>
      <c r="D7" s="243"/>
      <c r="E7" s="243" t="s">
        <v>64</v>
      </c>
      <c r="F7" s="243"/>
      <c r="G7" s="243" t="s">
        <v>64</v>
      </c>
      <c r="H7" s="243"/>
      <c r="I7" s="243" t="s">
        <v>64</v>
      </c>
      <c r="J7" s="243"/>
      <c r="K7" s="243" t="s">
        <v>64</v>
      </c>
      <c r="L7" s="243"/>
      <c r="M7" s="243" t="s">
        <v>64</v>
      </c>
      <c r="N7" s="243"/>
      <c r="O7" s="243" t="s">
        <v>64</v>
      </c>
      <c r="P7" s="243"/>
      <c r="Q7" s="243" t="s">
        <v>64</v>
      </c>
      <c r="R7" s="244"/>
      <c r="S7" s="245" t="s">
        <v>64</v>
      </c>
      <c r="T7" s="243"/>
      <c r="U7" s="243" t="s">
        <v>64</v>
      </c>
    </row>
    <row r="8" spans="1:22" s="137" customFormat="1" ht="12" customHeight="1">
      <c r="A8" s="294"/>
      <c r="B8" s="209"/>
      <c r="C8" s="243"/>
      <c r="D8" s="243"/>
      <c r="E8" s="243"/>
      <c r="F8" s="243"/>
      <c r="G8" s="243"/>
      <c r="H8" s="243"/>
      <c r="I8" s="243"/>
      <c r="J8" s="243"/>
      <c r="K8" s="243"/>
      <c r="L8" s="243"/>
      <c r="M8" s="243"/>
      <c r="N8" s="243"/>
      <c r="O8" s="211"/>
      <c r="P8" s="243"/>
      <c r="Q8" s="243"/>
      <c r="R8" s="241"/>
      <c r="S8" s="242"/>
      <c r="T8" s="241"/>
      <c r="U8" s="241"/>
    </row>
    <row r="9" spans="1:22" s="139" customFormat="1" ht="3.75" customHeight="1">
      <c r="A9" s="217"/>
      <c r="B9" s="246"/>
      <c r="C9" s="247"/>
      <c r="D9" s="248"/>
      <c r="E9" s="247"/>
      <c r="F9" s="247"/>
      <c r="G9" s="247"/>
      <c r="H9" s="247"/>
      <c r="I9" s="247"/>
      <c r="J9" s="247"/>
      <c r="K9" s="247"/>
      <c r="L9" s="247"/>
      <c r="M9" s="247"/>
      <c r="N9" s="247"/>
      <c r="O9" s="247"/>
      <c r="P9" s="247"/>
      <c r="Q9" s="247"/>
      <c r="R9" s="249"/>
      <c r="S9" s="250"/>
      <c r="T9" s="246"/>
      <c r="U9" s="251"/>
    </row>
    <row r="10" spans="1:22" s="139" customFormat="1" ht="17.25" thickBot="1">
      <c r="A10" s="218" t="s">
        <v>158</v>
      </c>
      <c r="B10" s="239">
        <f>+SFP!C39</f>
        <v>28</v>
      </c>
      <c r="C10" s="258">
        <v>134798</v>
      </c>
      <c r="D10" s="252"/>
      <c r="E10" s="258">
        <v>-33337</v>
      </c>
      <c r="F10" s="252"/>
      <c r="G10" s="258">
        <v>55967</v>
      </c>
      <c r="H10" s="252"/>
      <c r="I10" s="258">
        <v>29264</v>
      </c>
      <c r="J10" s="253"/>
      <c r="K10" s="258">
        <v>2933</v>
      </c>
      <c r="L10" s="253"/>
      <c r="M10" s="258">
        <v>834</v>
      </c>
      <c r="N10" s="252"/>
      <c r="O10" s="258">
        <v>285101</v>
      </c>
      <c r="P10" s="252"/>
      <c r="Q10" s="258">
        <v>475560</v>
      </c>
      <c r="R10" s="254"/>
      <c r="S10" s="258">
        <v>32969</v>
      </c>
      <c r="T10" s="255"/>
      <c r="U10" s="258">
        <v>508529</v>
      </c>
      <c r="V10" s="142"/>
    </row>
    <row r="11" spans="1:22" s="139" customFormat="1" ht="18" thickTop="1">
      <c r="A11" s="220" t="s">
        <v>159</v>
      </c>
      <c r="B11" s="239"/>
      <c r="C11" s="253"/>
      <c r="D11" s="252"/>
      <c r="E11" s="252"/>
      <c r="F11" s="252"/>
      <c r="G11" s="253"/>
      <c r="H11" s="252"/>
      <c r="I11" s="253"/>
      <c r="J11" s="253"/>
      <c r="K11" s="253"/>
      <c r="L11" s="253"/>
      <c r="M11" s="253"/>
      <c r="N11" s="252"/>
      <c r="O11" s="253"/>
      <c r="P11" s="252"/>
      <c r="Q11" s="253"/>
      <c r="R11" s="254"/>
      <c r="S11" s="254"/>
      <c r="T11" s="255"/>
      <c r="U11" s="259"/>
    </row>
    <row r="12" spans="1:22" s="139" customFormat="1">
      <c r="A12" s="221" t="s">
        <v>199</v>
      </c>
      <c r="B12" s="239"/>
      <c r="C12" s="257">
        <v>0</v>
      </c>
      <c r="D12" s="257"/>
      <c r="E12" s="257">
        <v>-805</v>
      </c>
      <c r="F12" s="257"/>
      <c r="G12" s="257">
        <v>0</v>
      </c>
      <c r="H12" s="257"/>
      <c r="I12" s="257">
        <v>0</v>
      </c>
      <c r="J12" s="257"/>
      <c r="K12" s="257">
        <v>0</v>
      </c>
      <c r="L12" s="257"/>
      <c r="M12" s="257">
        <v>0</v>
      </c>
      <c r="N12" s="257"/>
      <c r="O12" s="257">
        <v>0</v>
      </c>
      <c r="P12" s="257"/>
      <c r="Q12" s="257">
        <f>SUM(C12:P12)</f>
        <v>-805</v>
      </c>
      <c r="R12" s="259"/>
      <c r="S12" s="257">
        <v>0</v>
      </c>
      <c r="T12" s="259"/>
      <c r="U12" s="260">
        <f>SUM(Q12:T12)</f>
        <v>-805</v>
      </c>
    </row>
    <row r="13" spans="1:22" s="139" customFormat="1" ht="8.25" customHeight="1">
      <c r="A13" s="221"/>
      <c r="B13" s="239"/>
      <c r="C13" s="253"/>
      <c r="D13" s="252"/>
      <c r="E13" s="252"/>
      <c r="F13" s="252"/>
      <c r="G13" s="253"/>
      <c r="H13" s="252"/>
      <c r="I13" s="253"/>
      <c r="J13" s="253"/>
      <c r="K13" s="253"/>
      <c r="L13" s="253"/>
      <c r="M13" s="253"/>
      <c r="N13" s="252"/>
      <c r="O13" s="253"/>
      <c r="P13" s="252"/>
      <c r="Q13" s="253"/>
      <c r="R13" s="254"/>
      <c r="S13" s="254"/>
      <c r="T13" s="255"/>
      <c r="U13" s="260"/>
    </row>
    <row r="14" spans="1:22" s="139" customFormat="1">
      <c r="A14" s="219" t="s">
        <v>89</v>
      </c>
      <c r="B14" s="239"/>
      <c r="C14" s="263">
        <f>C15+C16</f>
        <v>0</v>
      </c>
      <c r="D14" s="262"/>
      <c r="E14" s="263">
        <f>E15+E16</f>
        <v>0</v>
      </c>
      <c r="F14" s="257"/>
      <c r="G14" s="263">
        <f>G15+G16</f>
        <v>3330</v>
      </c>
      <c r="H14" s="263">
        <f t="shared" ref="H14:O14" si="0">H15+H16</f>
        <v>0</v>
      </c>
      <c r="I14" s="263">
        <f t="shared" si="0"/>
        <v>0</v>
      </c>
      <c r="J14" s="263">
        <f t="shared" si="0"/>
        <v>0</v>
      </c>
      <c r="K14" s="263">
        <f t="shared" si="0"/>
        <v>0</v>
      </c>
      <c r="L14" s="263">
        <f t="shared" si="0"/>
        <v>0</v>
      </c>
      <c r="M14" s="263">
        <f t="shared" si="0"/>
        <v>0</v>
      </c>
      <c r="N14" s="263">
        <f t="shared" si="0"/>
        <v>0</v>
      </c>
      <c r="O14" s="263">
        <f t="shared" si="0"/>
        <v>-9614</v>
      </c>
      <c r="P14" s="263">
        <f t="shared" ref="P14" si="1">P15+P16</f>
        <v>0</v>
      </c>
      <c r="Q14" s="266">
        <f>SUM(C14:P14)</f>
        <v>-6284</v>
      </c>
      <c r="R14" s="263">
        <f t="shared" ref="R14" si="2">R15+R16</f>
        <v>0</v>
      </c>
      <c r="S14" s="263">
        <f t="shared" ref="S14" si="3">S15+S16</f>
        <v>0</v>
      </c>
      <c r="T14" s="263">
        <f t="shared" ref="T14" si="4">T15+T16</f>
        <v>0</v>
      </c>
      <c r="U14" s="301">
        <f>SUM(Q14:T14)</f>
        <v>-6284</v>
      </c>
    </row>
    <row r="15" spans="1:22" s="139" customFormat="1">
      <c r="A15" s="223" t="s">
        <v>90</v>
      </c>
      <c r="B15" s="239"/>
      <c r="C15" s="252">
        <v>0</v>
      </c>
      <c r="D15" s="252"/>
      <c r="E15" s="252">
        <v>0</v>
      </c>
      <c r="F15" s="252"/>
      <c r="G15" s="252">
        <v>3330</v>
      </c>
      <c r="H15" s="252"/>
      <c r="I15" s="252">
        <v>0</v>
      </c>
      <c r="J15" s="252"/>
      <c r="K15" s="252">
        <v>0</v>
      </c>
      <c r="L15" s="252"/>
      <c r="M15" s="252">
        <v>0</v>
      </c>
      <c r="N15" s="252"/>
      <c r="O15" s="252">
        <v>-3330</v>
      </c>
      <c r="P15" s="252"/>
      <c r="Q15" s="257">
        <v>0</v>
      </c>
      <c r="R15" s="268"/>
      <c r="S15" s="252">
        <v>0</v>
      </c>
      <c r="T15" s="269"/>
      <c r="U15" s="252">
        <v>0</v>
      </c>
    </row>
    <row r="16" spans="1:22" s="139" customFormat="1" ht="18" customHeight="1">
      <c r="A16" s="223" t="s">
        <v>201</v>
      </c>
      <c r="B16" s="239"/>
      <c r="C16" s="252">
        <v>0</v>
      </c>
      <c r="D16" s="252"/>
      <c r="E16" s="252">
        <v>0</v>
      </c>
      <c r="F16" s="252"/>
      <c r="G16" s="252">
        <v>0</v>
      </c>
      <c r="H16" s="252"/>
      <c r="I16" s="252">
        <v>0</v>
      </c>
      <c r="J16" s="252"/>
      <c r="K16" s="252">
        <v>0</v>
      </c>
      <c r="L16" s="252"/>
      <c r="M16" s="252">
        <v>0</v>
      </c>
      <c r="N16" s="252"/>
      <c r="O16" s="252">
        <v>-6284</v>
      </c>
      <c r="P16" s="252"/>
      <c r="Q16" s="257">
        <f t="shared" ref="Q16" si="5">SUM(C16:P16)</f>
        <v>-6284</v>
      </c>
      <c r="R16" s="268"/>
      <c r="S16" s="252">
        <v>0</v>
      </c>
      <c r="T16" s="269"/>
      <c r="U16" s="252">
        <f>SUM(Q16:T16)</f>
        <v>-6284</v>
      </c>
    </row>
    <row r="17" spans="1:22" s="139" customFormat="1" ht="6.6" customHeight="1">
      <c r="A17" s="223"/>
      <c r="B17" s="239"/>
      <c r="C17" s="253"/>
      <c r="D17" s="252"/>
      <c r="E17" s="252"/>
      <c r="F17" s="252"/>
      <c r="G17" s="253"/>
      <c r="H17" s="252"/>
      <c r="I17" s="253"/>
      <c r="J17" s="253"/>
      <c r="K17" s="253"/>
      <c r="L17" s="253"/>
      <c r="M17" s="253"/>
      <c r="N17" s="252"/>
      <c r="O17" s="253"/>
      <c r="P17" s="252"/>
      <c r="Q17" s="253"/>
      <c r="R17" s="254"/>
      <c r="S17" s="254"/>
      <c r="T17" s="255"/>
      <c r="U17" s="259"/>
    </row>
    <row r="18" spans="1:22" s="139" customFormat="1">
      <c r="A18" s="217" t="s">
        <v>91</v>
      </c>
      <c r="B18" s="239"/>
      <c r="C18" s="266">
        <v>0</v>
      </c>
      <c r="D18" s="253"/>
      <c r="E18" s="266">
        <v>0</v>
      </c>
      <c r="F18" s="253"/>
      <c r="G18" s="266">
        <v>0</v>
      </c>
      <c r="H18" s="253"/>
      <c r="I18" s="266">
        <v>0</v>
      </c>
      <c r="J18" s="253"/>
      <c r="K18" s="266">
        <v>0</v>
      </c>
      <c r="L18" s="253"/>
      <c r="M18" s="266">
        <v>0</v>
      </c>
      <c r="N18" s="253"/>
      <c r="O18" s="266">
        <f>O19+O20+O22+O23+O21</f>
        <v>-2367</v>
      </c>
      <c r="P18" s="266" t="e">
        <f>P19+P20+#REF!+P22+P23</f>
        <v>#REF!</v>
      </c>
      <c r="Q18" s="266">
        <f>Q19+Q20+Q22+Q23+Q21</f>
        <v>-2367</v>
      </c>
      <c r="R18" s="266"/>
      <c r="S18" s="266">
        <f>S19+S20+S22+S23+S21</f>
        <v>-11920</v>
      </c>
      <c r="T18" s="266" t="e">
        <f>T19+T20+#REF!+T22+T23</f>
        <v>#REF!</v>
      </c>
      <c r="U18" s="266">
        <f>U19+U20+U22+U23+U21</f>
        <v>-14287</v>
      </c>
    </row>
    <row r="19" spans="1:22" s="139" customFormat="1">
      <c r="A19" s="223" t="s">
        <v>137</v>
      </c>
      <c r="B19" s="239"/>
      <c r="C19" s="264">
        <v>0</v>
      </c>
      <c r="D19" s="252"/>
      <c r="E19" s="264">
        <v>0</v>
      </c>
      <c r="F19" s="252"/>
      <c r="G19" s="264">
        <v>0</v>
      </c>
      <c r="H19" s="252"/>
      <c r="I19" s="264">
        <v>0</v>
      </c>
      <c r="J19" s="253"/>
      <c r="K19" s="264">
        <v>0</v>
      </c>
      <c r="L19" s="253"/>
      <c r="M19" s="264">
        <v>0</v>
      </c>
      <c r="N19" s="252"/>
      <c r="O19" s="265">
        <v>0</v>
      </c>
      <c r="P19" s="252"/>
      <c r="Q19" s="257">
        <f>C19+E19+G19+I19+K19+M19+O19</f>
        <v>0</v>
      </c>
      <c r="R19" s="254"/>
      <c r="S19" s="265">
        <v>-1022</v>
      </c>
      <c r="T19" s="255"/>
      <c r="U19" s="260">
        <f>SUM(Q19:T19)</f>
        <v>-1022</v>
      </c>
    </row>
    <row r="20" spans="1:22" s="139" customFormat="1">
      <c r="A20" s="223" t="s">
        <v>92</v>
      </c>
      <c r="B20" s="239"/>
      <c r="C20" s="264">
        <v>0</v>
      </c>
      <c r="D20" s="252"/>
      <c r="E20" s="264">
        <v>0</v>
      </c>
      <c r="F20" s="252"/>
      <c r="G20" s="264">
        <v>0</v>
      </c>
      <c r="H20" s="252"/>
      <c r="I20" s="264">
        <v>0</v>
      </c>
      <c r="J20" s="253"/>
      <c r="K20" s="264">
        <v>0</v>
      </c>
      <c r="L20" s="253"/>
      <c r="M20" s="264">
        <v>0</v>
      </c>
      <c r="N20" s="252"/>
      <c r="O20" s="265">
        <v>0</v>
      </c>
      <c r="P20" s="252"/>
      <c r="Q20" s="257">
        <f>C20+E20+G20+I20+K20+M20+O20</f>
        <v>0</v>
      </c>
      <c r="R20" s="254"/>
      <c r="S20" s="265">
        <v>-3975</v>
      </c>
      <c r="T20" s="255"/>
      <c r="U20" s="260">
        <f>SUM(Q20:T20)</f>
        <v>-3975</v>
      </c>
    </row>
    <row r="21" spans="1:22" s="139" customFormat="1">
      <c r="A21" s="223" t="s">
        <v>106</v>
      </c>
      <c r="B21" s="239"/>
      <c r="C21" s="264">
        <v>0</v>
      </c>
      <c r="D21" s="252"/>
      <c r="E21" s="264">
        <v>0</v>
      </c>
      <c r="F21" s="252"/>
      <c r="G21" s="264">
        <v>0</v>
      </c>
      <c r="H21" s="252"/>
      <c r="I21" s="264">
        <v>0</v>
      </c>
      <c r="J21" s="253"/>
      <c r="K21" s="264">
        <v>0</v>
      </c>
      <c r="L21" s="253"/>
      <c r="M21" s="264">
        <v>0</v>
      </c>
      <c r="N21" s="252"/>
      <c r="O21" s="265">
        <v>-386</v>
      </c>
      <c r="P21" s="252"/>
      <c r="Q21" s="257">
        <f>C21+E21+G21+I21+K21+M21+O21</f>
        <v>-386</v>
      </c>
      <c r="R21" s="254"/>
      <c r="S21" s="265">
        <v>4007</v>
      </c>
      <c r="T21" s="255"/>
      <c r="U21" s="260">
        <f>SUM(Q21:T21)</f>
        <v>3621</v>
      </c>
      <c r="V21" s="291"/>
    </row>
    <row r="22" spans="1:22" s="139" customFormat="1">
      <c r="A22" s="223" t="s">
        <v>93</v>
      </c>
      <c r="B22" s="239"/>
      <c r="C22" s="264">
        <v>0</v>
      </c>
      <c r="D22" s="252"/>
      <c r="E22" s="264">
        <v>0</v>
      </c>
      <c r="F22" s="252"/>
      <c r="G22" s="264">
        <v>0</v>
      </c>
      <c r="H22" s="252"/>
      <c r="I22" s="264">
        <v>0</v>
      </c>
      <c r="J22" s="253"/>
      <c r="K22" s="264">
        <v>0</v>
      </c>
      <c r="L22" s="253"/>
      <c r="M22" s="264">
        <v>0</v>
      </c>
      <c r="N22" s="252"/>
      <c r="O22" s="265">
        <v>-2084</v>
      </c>
      <c r="P22" s="252"/>
      <c r="Q22" s="257">
        <f>C22+E22+G22+I22+K22+M22+O22</f>
        <v>-2084</v>
      </c>
      <c r="R22" s="254"/>
      <c r="S22" s="265">
        <v>-12356</v>
      </c>
      <c r="T22" s="255"/>
      <c r="U22" s="260">
        <f>SUM(Q22:T22)</f>
        <v>-14440</v>
      </c>
    </row>
    <row r="23" spans="1:22" s="139" customFormat="1" ht="16.149999999999999" customHeight="1">
      <c r="A23" s="223" t="s">
        <v>94</v>
      </c>
      <c r="B23" s="239"/>
      <c r="C23" s="264">
        <v>0</v>
      </c>
      <c r="D23" s="252"/>
      <c r="E23" s="264">
        <v>0</v>
      </c>
      <c r="F23" s="252"/>
      <c r="G23" s="264">
        <v>0</v>
      </c>
      <c r="H23" s="252"/>
      <c r="I23" s="264">
        <v>0</v>
      </c>
      <c r="J23" s="253"/>
      <c r="K23" s="264">
        <v>0</v>
      </c>
      <c r="L23" s="253"/>
      <c r="M23" s="264">
        <v>0</v>
      </c>
      <c r="N23" s="252"/>
      <c r="O23" s="265">
        <v>103</v>
      </c>
      <c r="P23" s="252"/>
      <c r="Q23" s="257">
        <f>C23+E23+G23+I23+K23+M23+O23</f>
        <v>103</v>
      </c>
      <c r="R23" s="254"/>
      <c r="S23" s="265">
        <v>1426</v>
      </c>
      <c r="T23" s="255"/>
      <c r="U23" s="260">
        <f>SUM(Q23:T23)</f>
        <v>1529</v>
      </c>
    </row>
    <row r="24" spans="1:22" s="139" customFormat="1">
      <c r="A24" s="223"/>
      <c r="B24" s="239"/>
      <c r="C24" s="253"/>
      <c r="D24" s="252"/>
      <c r="E24" s="252"/>
      <c r="F24" s="252"/>
      <c r="G24" s="253"/>
      <c r="H24" s="252"/>
      <c r="I24" s="253"/>
      <c r="J24" s="253"/>
      <c r="K24" s="253"/>
      <c r="L24" s="253"/>
      <c r="M24" s="253"/>
      <c r="N24" s="252"/>
      <c r="O24" s="253"/>
      <c r="P24" s="252"/>
      <c r="Q24" s="253"/>
      <c r="R24" s="254"/>
      <c r="S24" s="254"/>
      <c r="T24" s="255"/>
      <c r="U24" s="259"/>
      <c r="V24" s="155"/>
    </row>
    <row r="25" spans="1:22" s="139" customFormat="1">
      <c r="A25" s="295" t="s">
        <v>197</v>
      </c>
      <c r="B25" s="239"/>
      <c r="C25" s="267">
        <v>0</v>
      </c>
      <c r="D25" s="252"/>
      <c r="E25" s="267">
        <v>0</v>
      </c>
      <c r="F25" s="252"/>
      <c r="G25" s="267">
        <v>0</v>
      </c>
      <c r="H25" s="252"/>
      <c r="I25" s="266">
        <f>I26+I27</f>
        <v>176</v>
      </c>
      <c r="J25" s="253"/>
      <c r="K25" s="266">
        <f>K26+K27</f>
        <v>-60</v>
      </c>
      <c r="L25" s="262">
        <f t="shared" ref="L25:M25" si="6">L26+L27</f>
        <v>0</v>
      </c>
      <c r="M25" s="266">
        <f t="shared" si="6"/>
        <v>3244</v>
      </c>
      <c r="N25" s="252"/>
      <c r="O25" s="266">
        <f>O26+O27</f>
        <v>86967</v>
      </c>
      <c r="P25" s="252"/>
      <c r="Q25" s="266">
        <f>Q26+Q27</f>
        <v>90327</v>
      </c>
      <c r="R25" s="254"/>
      <c r="S25" s="266">
        <f>S26+S27</f>
        <v>-1708</v>
      </c>
      <c r="T25" s="255"/>
      <c r="U25" s="266">
        <f>U26+U27</f>
        <v>88619</v>
      </c>
      <c r="V25" s="142"/>
    </row>
    <row r="26" spans="1:22" s="139" customFormat="1">
      <c r="A26" s="222" t="s">
        <v>198</v>
      </c>
      <c r="B26" s="239"/>
      <c r="C26" s="261">
        <v>0</v>
      </c>
      <c r="D26" s="252"/>
      <c r="E26" s="261">
        <v>0</v>
      </c>
      <c r="F26" s="252"/>
      <c r="G26" s="261">
        <v>0</v>
      </c>
      <c r="H26" s="252"/>
      <c r="I26" s="257">
        <v>0</v>
      </c>
      <c r="J26" s="253"/>
      <c r="K26" s="257">
        <v>0</v>
      </c>
      <c r="L26" s="253"/>
      <c r="M26" s="257">
        <v>0</v>
      </c>
      <c r="N26" s="252"/>
      <c r="O26" s="257">
        <v>86994</v>
      </c>
      <c r="P26" s="252"/>
      <c r="Q26" s="257">
        <f>SUM(C26:P26)</f>
        <v>86994</v>
      </c>
      <c r="R26" s="254"/>
      <c r="S26" s="257">
        <v>-2635</v>
      </c>
      <c r="T26" s="255"/>
      <c r="U26" s="260">
        <f>SUM(Q26:T26)</f>
        <v>84359</v>
      </c>
    </row>
    <row r="27" spans="1:22" s="139" customFormat="1" ht="15" customHeight="1">
      <c r="A27" s="222" t="s">
        <v>111</v>
      </c>
      <c r="B27" s="239"/>
      <c r="C27" s="261">
        <v>0</v>
      </c>
      <c r="D27" s="252"/>
      <c r="E27" s="261">
        <v>0</v>
      </c>
      <c r="F27" s="252"/>
      <c r="G27" s="261">
        <v>0</v>
      </c>
      <c r="H27" s="252"/>
      <c r="I27" s="248">
        <v>176</v>
      </c>
      <c r="J27" s="253"/>
      <c r="K27" s="248">
        <v>-60</v>
      </c>
      <c r="L27" s="253"/>
      <c r="M27" s="248">
        <v>3244</v>
      </c>
      <c r="N27" s="252"/>
      <c r="O27" s="257">
        <v>-27</v>
      </c>
      <c r="P27" s="252"/>
      <c r="Q27" s="257">
        <f>SUM(C27:P27)</f>
        <v>3333</v>
      </c>
      <c r="R27" s="254"/>
      <c r="S27" s="257">
        <v>927</v>
      </c>
      <c r="T27" s="255"/>
      <c r="U27" s="260">
        <f>SUM(Q27:T27)</f>
        <v>4260</v>
      </c>
    </row>
    <row r="28" spans="1:22" s="139" customFormat="1">
      <c r="A28" s="217"/>
      <c r="B28" s="239"/>
      <c r="C28" s="261"/>
      <c r="D28" s="252"/>
      <c r="E28" s="261"/>
      <c r="F28" s="252"/>
      <c r="G28" s="261"/>
      <c r="H28" s="252"/>
      <c r="I28" s="257"/>
      <c r="J28" s="253"/>
      <c r="K28" s="257"/>
      <c r="L28" s="253"/>
      <c r="M28" s="257"/>
      <c r="N28" s="252"/>
      <c r="O28" s="257"/>
      <c r="P28" s="252"/>
      <c r="Q28" s="262"/>
      <c r="R28" s="254"/>
      <c r="S28" s="257"/>
      <c r="T28" s="255"/>
      <c r="U28" s="260"/>
      <c r="V28" s="291"/>
    </row>
    <row r="29" spans="1:22" s="139" customFormat="1" ht="17.649999999999999" customHeight="1">
      <c r="A29" s="217" t="s">
        <v>119</v>
      </c>
      <c r="B29" s="239"/>
      <c r="C29" s="261">
        <v>0</v>
      </c>
      <c r="D29" s="252"/>
      <c r="E29" s="261">
        <v>0</v>
      </c>
      <c r="F29" s="252"/>
      <c r="G29" s="261">
        <v>0</v>
      </c>
      <c r="H29" s="252"/>
      <c r="I29" s="257">
        <v>-569</v>
      </c>
      <c r="J29" s="253"/>
      <c r="K29" s="248" t="s">
        <v>200</v>
      </c>
      <c r="L29" s="253"/>
      <c r="M29" s="261">
        <v>0</v>
      </c>
      <c r="N29" s="252"/>
      <c r="O29" s="257">
        <v>569</v>
      </c>
      <c r="P29" s="252"/>
      <c r="Q29" s="257">
        <f>SUM(I29:P29)</f>
        <v>0</v>
      </c>
      <c r="R29" s="254"/>
      <c r="S29" s="257">
        <v>0</v>
      </c>
      <c r="T29" s="255"/>
      <c r="U29" s="260">
        <f>Q29+S29</f>
        <v>0</v>
      </c>
    </row>
    <row r="30" spans="1:22" s="139" customFormat="1" ht="18" customHeight="1">
      <c r="A30" s="217"/>
      <c r="B30" s="239"/>
      <c r="C30" s="253"/>
      <c r="D30" s="252"/>
      <c r="E30" s="252"/>
      <c r="F30" s="252"/>
      <c r="G30" s="253"/>
      <c r="H30" s="252"/>
      <c r="I30" s="253"/>
      <c r="J30" s="253"/>
      <c r="K30" s="253"/>
      <c r="L30" s="253"/>
      <c r="M30" s="253"/>
      <c r="N30" s="252"/>
      <c r="O30" s="253"/>
      <c r="P30" s="252"/>
      <c r="Q30" s="253"/>
      <c r="R30" s="254"/>
      <c r="S30" s="254"/>
      <c r="T30" s="255"/>
      <c r="U30" s="259"/>
      <c r="V30" s="142"/>
    </row>
    <row r="31" spans="1:22" s="139" customFormat="1" ht="17.649999999999999" customHeight="1" thickBot="1">
      <c r="A31" s="218" t="s">
        <v>195</v>
      </c>
      <c r="B31" s="239">
        <f>+SFP!C39</f>
        <v>28</v>
      </c>
      <c r="C31" s="258">
        <f>+C10+C12+C14+C18+C25+C29</f>
        <v>134798</v>
      </c>
      <c r="D31" s="258">
        <f>+D10+D12+D14+D18+D25+D29</f>
        <v>0</v>
      </c>
      <c r="E31" s="258">
        <f>E12+E14+E18+E25+E29+E10</f>
        <v>-34142</v>
      </c>
      <c r="F31" s="258" t="e">
        <f>#REF!+F12+F14+F18+F25+F29+#REF!</f>
        <v>#REF!</v>
      </c>
      <c r="G31" s="258">
        <f>G12+G14+G18+G25+G29+G10</f>
        <v>59297</v>
      </c>
      <c r="H31" s="258" t="e">
        <f>#REF!+H12+H14+H18+H25+H29+#REF!</f>
        <v>#REF!</v>
      </c>
      <c r="I31" s="258">
        <f>I12+I14+I18+I25+I29+I10</f>
        <v>28871</v>
      </c>
      <c r="J31" s="258" t="e">
        <f>#REF!+J12+J14+J18+J25+J29+#REF!</f>
        <v>#REF!</v>
      </c>
      <c r="K31" s="258">
        <f>K10+K25</f>
        <v>2873</v>
      </c>
      <c r="L31" s="258" t="e">
        <f>#REF!+L12+L14+L18+L25+L29+#REF!</f>
        <v>#REF!</v>
      </c>
      <c r="M31" s="258">
        <f>M12+M14+M18+M25+M29+M10</f>
        <v>4078</v>
      </c>
      <c r="N31" s="258" t="e">
        <f>#REF!+N12+N14+N18+N25+N29+#REF!</f>
        <v>#REF!</v>
      </c>
      <c r="O31" s="258">
        <f>O12+O14+O18+O25+O29+O10</f>
        <v>360656</v>
      </c>
      <c r="P31" s="258" t="e">
        <f>#REF!+P12+P14+P18+P25+P29+#REF!</f>
        <v>#REF!</v>
      </c>
      <c r="Q31" s="258">
        <f>Q12+Q14+Q18+Q25+Q29+Q10</f>
        <v>556431</v>
      </c>
      <c r="R31" s="258"/>
      <c r="S31" s="258">
        <f>S12+S14+S18+S25+S29+S10</f>
        <v>19341</v>
      </c>
      <c r="T31" s="258" t="e">
        <f>+T10+T12+T14+T18+T25+T29</f>
        <v>#REF!</v>
      </c>
      <c r="U31" s="258">
        <f>U12+U14+U18+U25+U29+U10</f>
        <v>575772</v>
      </c>
      <c r="V31" s="142"/>
    </row>
    <row r="32" spans="1:22" s="139" customFormat="1" ht="16.149999999999999" customHeight="1" thickTop="1">
      <c r="A32" s="218"/>
      <c r="B32" s="239"/>
      <c r="C32" s="253"/>
      <c r="D32" s="252"/>
      <c r="E32" s="253"/>
      <c r="F32" s="252"/>
      <c r="G32" s="253"/>
      <c r="H32" s="252"/>
      <c r="I32" s="253"/>
      <c r="J32" s="253"/>
      <c r="K32" s="253"/>
      <c r="L32" s="253"/>
      <c r="M32" s="253"/>
      <c r="N32" s="252"/>
      <c r="O32" s="253"/>
      <c r="P32" s="252"/>
      <c r="Q32" s="253"/>
      <c r="R32" s="254"/>
      <c r="S32" s="253"/>
      <c r="T32" s="255"/>
      <c r="U32" s="253"/>
      <c r="V32" s="142"/>
    </row>
    <row r="33" spans="1:22" s="139" customFormat="1" ht="17.25" thickBot="1">
      <c r="A33" s="218" t="s">
        <v>173</v>
      </c>
      <c r="B33" s="239"/>
      <c r="C33" s="258">
        <v>134798</v>
      </c>
      <c r="D33" s="252"/>
      <c r="E33" s="258">
        <v>-34142</v>
      </c>
      <c r="F33" s="252"/>
      <c r="G33" s="258">
        <v>59297</v>
      </c>
      <c r="H33" s="252"/>
      <c r="I33" s="258">
        <v>28871</v>
      </c>
      <c r="J33" s="253"/>
      <c r="K33" s="258">
        <v>2873</v>
      </c>
      <c r="L33" s="253"/>
      <c r="M33" s="258">
        <v>4078</v>
      </c>
      <c r="N33" s="252"/>
      <c r="O33" s="258">
        <v>360656</v>
      </c>
      <c r="P33" s="252"/>
      <c r="Q33" s="258">
        <v>556431</v>
      </c>
      <c r="R33" s="254"/>
      <c r="S33" s="258">
        <v>19341</v>
      </c>
      <c r="T33" s="255"/>
      <c r="U33" s="258">
        <v>575772</v>
      </c>
    </row>
    <row r="34" spans="1:22" s="139" customFormat="1" ht="18" thickTop="1">
      <c r="A34" s="220" t="s">
        <v>174</v>
      </c>
      <c r="B34" s="239"/>
      <c r="C34" s="253"/>
      <c r="D34" s="252"/>
      <c r="E34" s="252"/>
      <c r="F34" s="252"/>
      <c r="G34" s="253"/>
      <c r="H34" s="252"/>
      <c r="I34" s="253"/>
      <c r="J34" s="253"/>
      <c r="K34" s="253"/>
      <c r="L34" s="253"/>
      <c r="M34" s="253"/>
      <c r="N34" s="252"/>
      <c r="O34" s="253"/>
      <c r="P34" s="252"/>
      <c r="Q34" s="253"/>
      <c r="R34" s="254"/>
      <c r="S34" s="254"/>
      <c r="T34" s="255"/>
      <c r="U34" s="259"/>
    </row>
    <row r="35" spans="1:22" s="139" customFormat="1" ht="19.899999999999999" customHeight="1">
      <c r="A35" s="341" t="s">
        <v>204</v>
      </c>
      <c r="B35" s="239"/>
      <c r="C35" s="257">
        <v>0</v>
      </c>
      <c r="D35" s="257"/>
      <c r="E35" s="257">
        <v>486</v>
      </c>
      <c r="F35" s="257"/>
      <c r="G35" s="257">
        <v>0</v>
      </c>
      <c r="H35" s="257">
        <v>0</v>
      </c>
      <c r="I35" s="257">
        <v>0</v>
      </c>
      <c r="J35" s="257">
        <v>0</v>
      </c>
      <c r="K35" s="257">
        <v>0</v>
      </c>
      <c r="L35" s="257">
        <v>0</v>
      </c>
      <c r="M35" s="257">
        <v>0</v>
      </c>
      <c r="N35" s="257"/>
      <c r="O35" s="257">
        <v>-144</v>
      </c>
      <c r="P35" s="257"/>
      <c r="Q35" s="257">
        <f>SUM(E35:P35)</f>
        <v>342</v>
      </c>
      <c r="R35" s="259"/>
      <c r="S35" s="257">
        <v>0</v>
      </c>
      <c r="T35" s="259"/>
      <c r="U35" s="257">
        <f>Q35</f>
        <v>342</v>
      </c>
    </row>
    <row r="36" spans="1:22" s="139" customFormat="1" ht="8.65" customHeight="1">
      <c r="A36" s="221"/>
      <c r="B36" s="239"/>
      <c r="C36" s="257"/>
      <c r="D36" s="257"/>
      <c r="E36" s="257"/>
      <c r="F36" s="257"/>
      <c r="G36" s="257"/>
      <c r="H36" s="257"/>
      <c r="I36" s="257"/>
      <c r="J36" s="257"/>
      <c r="K36" s="257"/>
      <c r="L36" s="257"/>
      <c r="M36" s="257"/>
      <c r="N36" s="257"/>
      <c r="O36" s="257"/>
      <c r="P36" s="257"/>
      <c r="Q36" s="262"/>
      <c r="R36" s="259"/>
      <c r="S36" s="257"/>
      <c r="T36" s="259"/>
      <c r="U36" s="260"/>
    </row>
    <row r="37" spans="1:22" s="139" customFormat="1">
      <c r="A37" s="219" t="s">
        <v>89</v>
      </c>
      <c r="B37" s="239"/>
      <c r="C37" s="304">
        <v>0</v>
      </c>
      <c r="D37" s="262"/>
      <c r="E37" s="304">
        <v>0</v>
      </c>
      <c r="F37" s="257"/>
      <c r="G37" s="266">
        <f>G38+G40</f>
        <v>4038</v>
      </c>
      <c r="H37" s="257">
        <f t="shared" ref="H37:N37" si="7">H38+H40</f>
        <v>0</v>
      </c>
      <c r="I37" s="304">
        <f t="shared" si="7"/>
        <v>0</v>
      </c>
      <c r="J37" s="257">
        <f t="shared" si="7"/>
        <v>0</v>
      </c>
      <c r="K37" s="304">
        <f t="shared" si="7"/>
        <v>0</v>
      </c>
      <c r="L37" s="257">
        <f t="shared" si="7"/>
        <v>0</v>
      </c>
      <c r="M37" s="304">
        <f t="shared" si="7"/>
        <v>0</v>
      </c>
      <c r="N37" s="257">
        <f t="shared" si="7"/>
        <v>0</v>
      </c>
      <c r="O37" s="266">
        <f>O38+O40+O39</f>
        <v>-17868</v>
      </c>
      <c r="P37" s="266">
        <f t="shared" ref="P37" si="8">P38+P40</f>
        <v>0</v>
      </c>
      <c r="Q37" s="266">
        <f>Q38+Q40+Q39</f>
        <v>-13830</v>
      </c>
      <c r="R37" s="266">
        <f t="shared" ref="R37" si="9">R38+R40</f>
        <v>0</v>
      </c>
      <c r="S37" s="266">
        <f>S38+S40+S39</f>
        <v>0</v>
      </c>
      <c r="T37" s="266">
        <f t="shared" ref="T37" si="10">T38+T40</f>
        <v>0</v>
      </c>
      <c r="U37" s="266">
        <f>U38+U40+U39</f>
        <v>-13830</v>
      </c>
    </row>
    <row r="38" spans="1:22" s="139" customFormat="1">
      <c r="A38" s="223" t="s">
        <v>90</v>
      </c>
      <c r="B38" s="239"/>
      <c r="C38" s="257">
        <v>0</v>
      </c>
      <c r="D38" s="257"/>
      <c r="E38" s="257">
        <v>0</v>
      </c>
      <c r="F38" s="257"/>
      <c r="G38" s="257">
        <v>4038</v>
      </c>
      <c r="H38" s="257"/>
      <c r="I38" s="257">
        <v>0</v>
      </c>
      <c r="J38" s="257"/>
      <c r="K38" s="257">
        <v>0</v>
      </c>
      <c r="L38" s="257"/>
      <c r="M38" s="257">
        <v>0</v>
      </c>
      <c r="N38" s="257"/>
      <c r="O38" s="257">
        <v>-4038</v>
      </c>
      <c r="P38" s="257"/>
      <c r="Q38" s="257">
        <f>SUM(C38:O38)</f>
        <v>0</v>
      </c>
      <c r="R38" s="260"/>
      <c r="S38" s="257">
        <v>0</v>
      </c>
      <c r="T38" s="305"/>
      <c r="U38" s="306">
        <f t="shared" ref="U38" si="11">+Q38+S38</f>
        <v>0</v>
      </c>
    </row>
    <row r="39" spans="1:22" s="139" customFormat="1">
      <c r="A39" s="223" t="s">
        <v>183</v>
      </c>
      <c r="B39" s="239"/>
      <c r="C39" s="257"/>
      <c r="D39" s="257"/>
      <c r="E39" s="257"/>
      <c r="F39" s="257"/>
      <c r="G39" s="257"/>
      <c r="H39" s="257"/>
      <c r="I39" s="257"/>
      <c r="J39" s="257"/>
      <c r="K39" s="257"/>
      <c r="L39" s="257"/>
      <c r="M39" s="257"/>
      <c r="N39" s="257"/>
      <c r="O39" s="257">
        <v>-8798</v>
      </c>
      <c r="P39" s="257"/>
      <c r="Q39" s="257">
        <f>SUM(C39:O39)</f>
        <v>-8798</v>
      </c>
      <c r="R39" s="260"/>
      <c r="S39" s="257">
        <v>0</v>
      </c>
      <c r="T39" s="260"/>
      <c r="U39" s="260">
        <f t="shared" ref="U39:U42" si="12">+Q39+S39</f>
        <v>-8798</v>
      </c>
    </row>
    <row r="40" spans="1:22" s="139" customFormat="1" ht="18.75" customHeight="1">
      <c r="A40" s="223" t="s">
        <v>184</v>
      </c>
      <c r="B40" s="239"/>
      <c r="C40" s="257">
        <v>0</v>
      </c>
      <c r="D40" s="257"/>
      <c r="E40" s="257">
        <v>0</v>
      </c>
      <c r="F40" s="257"/>
      <c r="G40" s="257">
        <v>0</v>
      </c>
      <c r="H40" s="257"/>
      <c r="I40" s="257">
        <v>0</v>
      </c>
      <c r="J40" s="257"/>
      <c r="K40" s="257">
        <v>0</v>
      </c>
      <c r="L40" s="257"/>
      <c r="M40" s="257">
        <v>0</v>
      </c>
      <c r="N40" s="257"/>
      <c r="O40" s="257">
        <v>-5032</v>
      </c>
      <c r="P40" s="257"/>
      <c r="Q40" s="257">
        <f>SUM(C40:O40)</f>
        <v>-5032</v>
      </c>
      <c r="R40" s="260"/>
      <c r="S40" s="257">
        <v>0</v>
      </c>
      <c r="T40" s="260"/>
      <c r="U40" s="260">
        <f t="shared" si="12"/>
        <v>-5032</v>
      </c>
    </row>
    <row r="41" spans="1:22" s="139" customFormat="1" ht="6.6" customHeight="1">
      <c r="A41" s="223"/>
      <c r="B41" s="239"/>
      <c r="C41" s="262"/>
      <c r="D41" s="257"/>
      <c r="E41" s="257"/>
      <c r="F41" s="257"/>
      <c r="G41" s="262"/>
      <c r="H41" s="257"/>
      <c r="I41" s="262"/>
      <c r="J41" s="262"/>
      <c r="K41" s="262"/>
      <c r="L41" s="262"/>
      <c r="M41" s="262"/>
      <c r="N41" s="257"/>
      <c r="O41" s="262"/>
      <c r="P41" s="257"/>
      <c r="Q41" s="262"/>
      <c r="R41" s="259"/>
      <c r="S41" s="259"/>
      <c r="T41" s="259"/>
      <c r="U41" s="259"/>
    </row>
    <row r="42" spans="1:22" s="139" customFormat="1">
      <c r="A42" s="217" t="s">
        <v>91</v>
      </c>
      <c r="B42" s="239"/>
      <c r="C42" s="304">
        <v>0</v>
      </c>
      <c r="D42" s="262"/>
      <c r="E42" s="304">
        <v>0</v>
      </c>
      <c r="F42" s="262"/>
      <c r="G42" s="304">
        <v>0</v>
      </c>
      <c r="H42" s="262"/>
      <c r="I42" s="304">
        <v>0</v>
      </c>
      <c r="J42" s="262"/>
      <c r="K42" s="304">
        <v>0</v>
      </c>
      <c r="L42" s="262"/>
      <c r="M42" s="304">
        <v>0</v>
      </c>
      <c r="N42" s="262"/>
      <c r="O42" s="266">
        <f>SUM(O43:O46)</f>
        <v>-11851</v>
      </c>
      <c r="P42" s="257"/>
      <c r="Q42" s="266">
        <f>SUM(Q43:Q46)</f>
        <v>-11851</v>
      </c>
      <c r="R42" s="259"/>
      <c r="S42" s="263">
        <f>SUM(S43:S46)</f>
        <v>-611</v>
      </c>
      <c r="T42" s="259"/>
      <c r="U42" s="263">
        <f t="shared" si="12"/>
        <v>-12462</v>
      </c>
    </row>
    <row r="43" spans="1:22" s="139" customFormat="1">
      <c r="A43" s="223" t="s">
        <v>137</v>
      </c>
      <c r="B43" s="239"/>
      <c r="C43" s="257">
        <v>0</v>
      </c>
      <c r="D43" s="257"/>
      <c r="E43" s="257">
        <v>0</v>
      </c>
      <c r="F43" s="257"/>
      <c r="G43" s="257">
        <v>0</v>
      </c>
      <c r="H43" s="257"/>
      <c r="I43" s="257">
        <v>0</v>
      </c>
      <c r="J43" s="262"/>
      <c r="K43" s="257">
        <v>0</v>
      </c>
      <c r="L43" s="262"/>
      <c r="M43" s="257">
        <v>0</v>
      </c>
      <c r="N43" s="257"/>
      <c r="O43" s="257">
        <v>0</v>
      </c>
      <c r="P43" s="257"/>
      <c r="Q43" s="257">
        <f t="shared" ref="Q43:Q46" si="13">SUM(C43:O43)</f>
        <v>0</v>
      </c>
      <c r="R43" s="259"/>
      <c r="S43" s="257">
        <v>-598</v>
      </c>
      <c r="T43" s="259"/>
      <c r="U43" s="260">
        <f t="shared" ref="U43:U46" si="14">+Q43+S43</f>
        <v>-598</v>
      </c>
    </row>
    <row r="44" spans="1:22" s="139" customFormat="1">
      <c r="A44" s="223" t="s">
        <v>152</v>
      </c>
      <c r="B44" s="239"/>
      <c r="C44" s="257">
        <v>0</v>
      </c>
      <c r="D44" s="257"/>
      <c r="E44" s="257">
        <v>0</v>
      </c>
      <c r="F44" s="257"/>
      <c r="G44" s="257">
        <v>0</v>
      </c>
      <c r="H44" s="257"/>
      <c r="I44" s="257">
        <v>0</v>
      </c>
      <c r="J44" s="262"/>
      <c r="K44" s="257">
        <v>0</v>
      </c>
      <c r="L44" s="262"/>
      <c r="M44" s="257">
        <v>0</v>
      </c>
      <c r="N44" s="257"/>
      <c r="O44" s="257">
        <v>0</v>
      </c>
      <c r="P44" s="257"/>
      <c r="Q44" s="257">
        <f t="shared" si="13"/>
        <v>0</v>
      </c>
      <c r="R44" s="259"/>
      <c r="S44" s="257">
        <v>-6617</v>
      </c>
      <c r="T44" s="259"/>
      <c r="U44" s="260">
        <f t="shared" si="14"/>
        <v>-6617</v>
      </c>
    </row>
    <row r="45" spans="1:22" s="139" customFormat="1">
      <c r="A45" s="223" t="s">
        <v>93</v>
      </c>
      <c r="B45" s="239"/>
      <c r="C45" s="257">
        <v>0</v>
      </c>
      <c r="D45" s="257"/>
      <c r="E45" s="257">
        <v>0</v>
      </c>
      <c r="F45" s="257"/>
      <c r="G45" s="257">
        <v>0</v>
      </c>
      <c r="H45" s="257"/>
      <c r="I45" s="257">
        <v>0</v>
      </c>
      <c r="J45" s="262"/>
      <c r="K45" s="257">
        <v>0</v>
      </c>
      <c r="L45" s="262"/>
      <c r="M45" s="257">
        <v>0</v>
      </c>
      <c r="N45" s="257"/>
      <c r="O45" s="257">
        <v>-11893</v>
      </c>
      <c r="P45" s="257"/>
      <c r="Q45" s="257">
        <f t="shared" si="13"/>
        <v>-11893</v>
      </c>
      <c r="R45" s="259"/>
      <c r="S45" s="257">
        <v>6530</v>
      </c>
      <c r="T45" s="259"/>
      <c r="U45" s="260">
        <f t="shared" si="14"/>
        <v>-5363</v>
      </c>
    </row>
    <row r="46" spans="1:22" s="139" customFormat="1" ht="16.149999999999999" customHeight="1">
      <c r="A46" s="223" t="s">
        <v>94</v>
      </c>
      <c r="B46" s="239"/>
      <c r="C46" s="257">
        <v>0</v>
      </c>
      <c r="D46" s="257"/>
      <c r="E46" s="257">
        <v>0</v>
      </c>
      <c r="F46" s="257"/>
      <c r="G46" s="257">
        <v>0</v>
      </c>
      <c r="H46" s="257"/>
      <c r="I46" s="257">
        <v>0</v>
      </c>
      <c r="J46" s="262"/>
      <c r="K46" s="257">
        <v>0</v>
      </c>
      <c r="L46" s="262"/>
      <c r="M46" s="257">
        <v>0</v>
      </c>
      <c r="N46" s="257"/>
      <c r="O46" s="257">
        <v>42</v>
      </c>
      <c r="P46" s="257"/>
      <c r="Q46" s="257">
        <f t="shared" si="13"/>
        <v>42</v>
      </c>
      <c r="R46" s="259"/>
      <c r="S46" s="257">
        <v>74</v>
      </c>
      <c r="T46" s="259"/>
      <c r="U46" s="260">
        <f t="shared" si="14"/>
        <v>116</v>
      </c>
    </row>
    <row r="47" spans="1:22" s="139" customFormat="1" ht="16.899999999999999" customHeight="1">
      <c r="A47" s="223"/>
      <c r="B47" s="239"/>
      <c r="C47" s="262"/>
      <c r="D47" s="257"/>
      <c r="E47" s="257"/>
      <c r="F47" s="257"/>
      <c r="G47" s="262"/>
      <c r="H47" s="257"/>
      <c r="I47" s="262"/>
      <c r="J47" s="262"/>
      <c r="K47" s="262"/>
      <c r="L47" s="262"/>
      <c r="M47" s="262"/>
      <c r="N47" s="257"/>
      <c r="O47" s="262"/>
      <c r="P47" s="257"/>
      <c r="Q47" s="262"/>
      <c r="R47" s="259"/>
      <c r="S47" s="259"/>
      <c r="T47" s="259"/>
      <c r="U47" s="259"/>
      <c r="V47" s="155"/>
    </row>
    <row r="48" spans="1:22" s="139" customFormat="1">
      <c r="A48" s="295" t="s">
        <v>197</v>
      </c>
      <c r="B48" s="239"/>
      <c r="C48" s="266">
        <v>0</v>
      </c>
      <c r="D48" s="257"/>
      <c r="E48" s="266">
        <v>0</v>
      </c>
      <c r="F48" s="257"/>
      <c r="G48" s="266">
        <v>0</v>
      </c>
      <c r="H48" s="257"/>
      <c r="I48" s="266">
        <f>I49+I50</f>
        <v>-37</v>
      </c>
      <c r="J48" s="262"/>
      <c r="K48" s="266">
        <f>K49+K50</f>
        <v>-637</v>
      </c>
      <c r="L48" s="262">
        <f t="shared" ref="L48:U48" si="15">L49+L50</f>
        <v>0</v>
      </c>
      <c r="M48" s="266">
        <f t="shared" si="15"/>
        <v>-6763</v>
      </c>
      <c r="N48" s="262">
        <f t="shared" si="15"/>
        <v>0</v>
      </c>
      <c r="O48" s="266">
        <f t="shared" si="15"/>
        <v>29614</v>
      </c>
      <c r="P48" s="262">
        <f t="shared" si="15"/>
        <v>0</v>
      </c>
      <c r="Q48" s="266">
        <f>Q49+Q50</f>
        <v>22177</v>
      </c>
      <c r="R48" s="262">
        <f t="shared" si="15"/>
        <v>0</v>
      </c>
      <c r="S48" s="266">
        <f t="shared" si="15"/>
        <v>-5404</v>
      </c>
      <c r="T48" s="266">
        <f t="shared" si="15"/>
        <v>0</v>
      </c>
      <c r="U48" s="266">
        <f t="shared" si="15"/>
        <v>16773</v>
      </c>
      <c r="V48" s="142"/>
    </row>
    <row r="49" spans="1:21" s="139" customFormat="1">
      <c r="A49" s="222" t="s">
        <v>198</v>
      </c>
      <c r="B49" s="239"/>
      <c r="C49" s="257">
        <v>0</v>
      </c>
      <c r="D49" s="257"/>
      <c r="E49" s="257">
        <v>0</v>
      </c>
      <c r="F49" s="257"/>
      <c r="G49" s="257">
        <v>0</v>
      </c>
      <c r="H49" s="257"/>
      <c r="I49" s="257">
        <v>0</v>
      </c>
      <c r="J49" s="262"/>
      <c r="K49" s="257">
        <v>0</v>
      </c>
      <c r="L49" s="262"/>
      <c r="M49" s="257">
        <v>0</v>
      </c>
      <c r="N49" s="257"/>
      <c r="O49" s="248">
        <v>29805</v>
      </c>
      <c r="P49" s="257"/>
      <c r="Q49" s="262">
        <f>SUM(C49:O49)</f>
        <v>29805</v>
      </c>
      <c r="R49" s="259"/>
      <c r="S49" s="257">
        <v>-4525</v>
      </c>
      <c r="T49" s="259"/>
      <c r="U49" s="260">
        <f>+Q49+S49</f>
        <v>25280</v>
      </c>
    </row>
    <row r="50" spans="1:21" s="139" customFormat="1" ht="20.65" customHeight="1">
      <c r="A50" s="222" t="s">
        <v>111</v>
      </c>
      <c r="B50" s="239"/>
      <c r="C50" s="257">
        <v>0</v>
      </c>
      <c r="D50" s="257"/>
      <c r="E50" s="257">
        <v>0</v>
      </c>
      <c r="F50" s="257"/>
      <c r="G50" s="257">
        <v>0</v>
      </c>
      <c r="H50" s="257"/>
      <c r="I50" s="257">
        <v>-37</v>
      </c>
      <c r="J50" s="262"/>
      <c r="K50" s="248">
        <f>-637</f>
        <v>-637</v>
      </c>
      <c r="L50" s="262"/>
      <c r="M50" s="257">
        <f>-613-6150</f>
        <v>-6763</v>
      </c>
      <c r="N50" s="257"/>
      <c r="O50" s="257">
        <f>-193+2</f>
        <v>-191</v>
      </c>
      <c r="P50" s="257"/>
      <c r="Q50" s="262">
        <f>SUM(C50:O50)</f>
        <v>-7628</v>
      </c>
      <c r="R50" s="259"/>
      <c r="S50" s="257">
        <v>-879</v>
      </c>
      <c r="T50" s="259"/>
      <c r="U50" s="260">
        <f>+Q50+S50</f>
        <v>-8507</v>
      </c>
    </row>
    <row r="51" spans="1:21" s="139" customFormat="1" ht="18" customHeight="1">
      <c r="A51" s="217"/>
      <c r="B51" s="239"/>
      <c r="C51" s="257"/>
      <c r="D51" s="257"/>
      <c r="E51" s="257"/>
      <c r="F51" s="257"/>
      <c r="G51" s="257"/>
      <c r="H51" s="257"/>
      <c r="I51" s="257"/>
      <c r="J51" s="262"/>
      <c r="K51" s="257"/>
      <c r="L51" s="262"/>
      <c r="M51" s="257"/>
      <c r="N51" s="257"/>
      <c r="O51" s="257"/>
      <c r="P51" s="257"/>
      <c r="Q51" s="262">
        <f t="shared" ref="Q51" si="16">SUM(C51:O51)</f>
        <v>0</v>
      </c>
      <c r="R51" s="259"/>
      <c r="S51" s="257"/>
      <c r="T51" s="259"/>
      <c r="U51" s="260"/>
    </row>
    <row r="52" spans="1:21" s="139" customFormat="1">
      <c r="A52" s="217" t="s">
        <v>119</v>
      </c>
      <c r="B52" s="239"/>
      <c r="C52" s="257">
        <v>0</v>
      </c>
      <c r="D52" s="257"/>
      <c r="E52" s="257">
        <v>0</v>
      </c>
      <c r="F52" s="257"/>
      <c r="G52" s="257">
        <v>0</v>
      </c>
      <c r="H52" s="257"/>
      <c r="I52" s="257">
        <v>-409</v>
      </c>
      <c r="J52" s="262"/>
      <c r="K52" s="257">
        <v>46</v>
      </c>
      <c r="L52" s="262"/>
      <c r="M52" s="257">
        <v>0</v>
      </c>
      <c r="N52" s="257"/>
      <c r="O52" s="257">
        <f>-I52-K52</f>
        <v>363</v>
      </c>
      <c r="P52" s="257"/>
      <c r="Q52" s="262">
        <f>SUM(I52:P52)</f>
        <v>0</v>
      </c>
      <c r="R52" s="259"/>
      <c r="S52" s="257">
        <v>0</v>
      </c>
      <c r="T52" s="259"/>
      <c r="U52" s="260">
        <f>+Q52+S52</f>
        <v>0</v>
      </c>
    </row>
    <row r="53" spans="1:21" s="139" customFormat="1" ht="18.600000000000001" customHeight="1">
      <c r="A53" s="218"/>
      <c r="B53" s="239"/>
      <c r="C53" s="253"/>
      <c r="D53" s="252"/>
      <c r="E53" s="252"/>
      <c r="F53" s="252"/>
      <c r="G53" s="253"/>
      <c r="H53" s="252"/>
      <c r="I53" s="253"/>
      <c r="J53" s="253"/>
      <c r="K53" s="253"/>
      <c r="L53" s="253"/>
      <c r="M53" s="253"/>
      <c r="N53" s="252"/>
      <c r="O53" s="253"/>
      <c r="P53" s="252"/>
      <c r="Q53" s="262"/>
      <c r="R53" s="254"/>
      <c r="S53" s="254"/>
      <c r="T53" s="255"/>
      <c r="U53" s="260"/>
    </row>
    <row r="54" spans="1:21" s="139" customFormat="1" ht="17.25" thickBot="1">
      <c r="A54" s="218" t="s">
        <v>196</v>
      </c>
      <c r="B54" s="239">
        <f>+SFP!C39</f>
        <v>28</v>
      </c>
      <c r="C54" s="258">
        <f>+C31+C35+C37+C42+C48+C52</f>
        <v>134798</v>
      </c>
      <c r="D54" s="252"/>
      <c r="E54" s="258">
        <f>+E33+E35+E37+E42+E48+E52</f>
        <v>-33656</v>
      </c>
      <c r="F54" s="252"/>
      <c r="G54" s="258">
        <f>+G33+G35+G37+G42+G48+G52</f>
        <v>63335</v>
      </c>
      <c r="H54" s="252"/>
      <c r="I54" s="258">
        <f>+I33+I35+I37+I42+I48+I52</f>
        <v>28425</v>
      </c>
      <c r="J54" s="253"/>
      <c r="K54" s="258">
        <f>+K33+K35+K37+K42+K48+K52</f>
        <v>2282</v>
      </c>
      <c r="L54" s="253"/>
      <c r="M54" s="258">
        <f>+M33+M35+M37+M42+M48+M52</f>
        <v>-2685</v>
      </c>
      <c r="N54" s="252"/>
      <c r="O54" s="258">
        <f>+O33+O35+O37+O42+O48+O52+O53</f>
        <v>360770</v>
      </c>
      <c r="P54" s="258" t="e">
        <f>+P33+P35+P37+P42+P48+P52+#REF!+P53</f>
        <v>#REF!</v>
      </c>
      <c r="Q54" s="258">
        <f>+Q33+Q35+Q37+Q42+Q48+Q52+Q53</f>
        <v>553269</v>
      </c>
      <c r="R54" s="258"/>
      <c r="S54" s="258">
        <f>+S33+S35+S37+S42+S48+S52+S53</f>
        <v>13326</v>
      </c>
      <c r="T54" s="258" t="e">
        <f>+T33+T35+T37+T42+T48+T52+#REF!+T53</f>
        <v>#REF!</v>
      </c>
      <c r="U54" s="258">
        <f>+U33+U35+U37+U42+U48+U52+U53</f>
        <v>566595</v>
      </c>
    </row>
    <row r="55" spans="1:21" s="139" customFormat="1" ht="17.25" thickTop="1">
      <c r="A55" s="218"/>
      <c r="B55" s="239"/>
      <c r="C55" s="253"/>
      <c r="D55" s="252"/>
      <c r="E55" s="253"/>
      <c r="F55" s="252"/>
      <c r="G55" s="253"/>
      <c r="H55" s="252"/>
      <c r="I55" s="253"/>
      <c r="J55" s="253"/>
      <c r="K55" s="253"/>
      <c r="L55" s="253"/>
      <c r="M55" s="253"/>
      <c r="N55" s="252"/>
      <c r="O55" s="253"/>
      <c r="P55" s="252"/>
      <c r="Q55" s="253"/>
      <c r="R55" s="254"/>
      <c r="S55" s="253"/>
      <c r="T55" s="255"/>
      <c r="U55" s="253"/>
    </row>
    <row r="56" spans="1:21" s="22" customFormat="1">
      <c r="A56" s="218"/>
      <c r="B56" s="239"/>
      <c r="C56" s="253"/>
      <c r="D56" s="252"/>
      <c r="E56" s="252"/>
      <c r="F56" s="252"/>
      <c r="G56" s="253"/>
      <c r="H56" s="252"/>
      <c r="I56" s="253"/>
      <c r="J56" s="253"/>
      <c r="K56" s="253"/>
      <c r="L56" s="253"/>
      <c r="M56" s="253"/>
      <c r="N56" s="252"/>
      <c r="O56" s="253"/>
      <c r="P56" s="252"/>
      <c r="Q56" s="253"/>
      <c r="R56" s="254"/>
      <c r="S56" s="254"/>
      <c r="T56" s="255"/>
      <c r="U56" s="256"/>
    </row>
    <row r="57" spans="1:21" s="22" customFormat="1" ht="23.65" customHeight="1">
      <c r="A57" s="317" t="str">
        <f>+SCI!A63</f>
        <v>Приложенията на страници от 5 до 182 са неразделна част от консолидирания финансов отчет</v>
      </c>
      <c r="B57" s="270"/>
      <c r="C57" s="211"/>
      <c r="D57" s="211"/>
      <c r="E57" s="211"/>
      <c r="F57" s="211"/>
      <c r="G57" s="271"/>
      <c r="H57" s="272"/>
      <c r="I57" s="271"/>
      <c r="J57" s="271"/>
      <c r="K57" s="273"/>
      <c r="L57" s="271"/>
      <c r="M57" s="271"/>
      <c r="N57" s="271"/>
      <c r="O57" s="273"/>
      <c r="P57" s="271"/>
      <c r="Q57" s="273"/>
      <c r="R57" s="210"/>
      <c r="S57" s="273"/>
      <c r="T57" s="210"/>
      <c r="U57" s="273"/>
    </row>
    <row r="58" spans="1:21" ht="4.9000000000000004" customHeight="1">
      <c r="A58" s="225"/>
      <c r="B58" s="275"/>
      <c r="C58" s="271"/>
      <c r="D58" s="271"/>
      <c r="E58" s="271"/>
      <c r="F58" s="271"/>
      <c r="G58" s="271"/>
      <c r="H58" s="272"/>
      <c r="I58" s="271"/>
      <c r="J58" s="271"/>
      <c r="K58" s="271"/>
      <c r="L58" s="271"/>
      <c r="M58" s="271"/>
      <c r="N58" s="271"/>
      <c r="O58" s="271"/>
      <c r="P58" s="271"/>
      <c r="Q58" s="271"/>
      <c r="R58" s="210"/>
      <c r="S58" s="274"/>
      <c r="T58" s="210"/>
      <c r="U58" s="210"/>
    </row>
    <row r="59" spans="1:21" ht="18" customHeight="1">
      <c r="B59" s="276"/>
      <c r="C59" s="277"/>
      <c r="D59" s="277"/>
      <c r="E59" s="277"/>
      <c r="F59" s="277"/>
      <c r="G59" s="277"/>
      <c r="H59" s="277"/>
      <c r="I59" s="277"/>
      <c r="J59" s="277"/>
      <c r="K59" s="277"/>
      <c r="L59" s="277"/>
      <c r="M59" s="277"/>
      <c r="N59" s="277"/>
      <c r="O59" s="277"/>
      <c r="P59" s="277"/>
      <c r="Q59" s="277"/>
    </row>
    <row r="60" spans="1:21" ht="17.25">
      <c r="A60" s="224" t="s">
        <v>185</v>
      </c>
      <c r="B60" s="276"/>
      <c r="C60" s="277"/>
      <c r="D60" s="277"/>
      <c r="E60" s="277"/>
      <c r="F60" s="277"/>
      <c r="G60" s="277"/>
      <c r="H60" s="277"/>
      <c r="I60" s="277"/>
      <c r="J60" s="277"/>
      <c r="K60" s="277"/>
      <c r="L60" s="277"/>
      <c r="M60" s="277"/>
      <c r="N60" s="277"/>
      <c r="O60" s="277"/>
      <c r="P60" s="277"/>
      <c r="Q60" s="277"/>
    </row>
    <row r="61" spans="1:21" ht="24" customHeight="1">
      <c r="A61" s="321" t="s">
        <v>2</v>
      </c>
      <c r="B61" s="276"/>
    </row>
    <row r="62" spans="1:21" ht="17.25">
      <c r="A62" s="226"/>
      <c r="B62" s="276"/>
    </row>
    <row r="63" spans="1:21" ht="14.25" customHeight="1">
      <c r="A63" s="224" t="s">
        <v>5</v>
      </c>
      <c r="B63" s="278"/>
    </row>
    <row r="64" spans="1:21" ht="19.899999999999999" customHeight="1">
      <c r="A64" s="227" t="s">
        <v>6</v>
      </c>
      <c r="B64" s="278"/>
    </row>
    <row r="65" spans="1:2">
      <c r="A65" s="228"/>
      <c r="B65" s="279"/>
    </row>
    <row r="66" spans="1:2" ht="17.25">
      <c r="A66" s="229" t="s">
        <v>115</v>
      </c>
      <c r="B66" s="280"/>
    </row>
    <row r="67" spans="1:2" ht="17.25">
      <c r="A67" s="230" t="s">
        <v>114</v>
      </c>
      <c r="B67" s="281"/>
    </row>
    <row r="68" spans="1:2">
      <c r="A68" s="322"/>
    </row>
    <row r="70" spans="1:2">
      <c r="A70" s="231"/>
    </row>
    <row r="76" spans="1:2">
      <c r="A76" s="232"/>
      <c r="B76" s="212"/>
    </row>
  </sheetData>
  <mergeCells count="11">
    <mergeCell ref="Q5:Q6"/>
    <mergeCell ref="A2:Q2"/>
    <mergeCell ref="C4:Q4"/>
    <mergeCell ref="A5:A6"/>
    <mergeCell ref="C5:C6"/>
    <mergeCell ref="E5:E6"/>
    <mergeCell ref="G5:G6"/>
    <mergeCell ref="I5:I6"/>
    <mergeCell ref="K5:K6"/>
    <mergeCell ref="M5:M6"/>
    <mergeCell ref="O5:O6"/>
  </mergeCells>
  <pageMargins left="0.47244094488188981" right="0.31496062992125984" top="0.6692913385826772" bottom="0.59055118110236227" header="0.6692913385826772" footer="0.59055118110236227"/>
  <pageSetup paperSize="9" scale="43" firstPageNumber="4" orientation="landscape" blackAndWhite="1" useFirstPageNumber="1" r:id="rId1"/>
  <headerFooter alignWithMargins="0">
    <oddFooter>&amp;R&amp;14 4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Cover </vt:lpstr>
      <vt:lpstr>SCI</vt:lpstr>
      <vt:lpstr>SFP</vt:lpstr>
      <vt:lpstr>SCF</vt:lpstr>
      <vt:lpstr>SEQ</vt:lpstr>
      <vt:lpstr>'Cover '!Print_Area</vt:lpstr>
      <vt:lpstr>SCF!Print_Area</vt:lpstr>
      <vt:lpstr>SCI!Print_Area</vt:lpstr>
      <vt:lpstr>SFP!Print_Area</vt:lpstr>
      <vt:lpstr>SCI!Print_Titles</vt:lpstr>
    </vt:vector>
  </TitlesOfParts>
  <Company>Sopharma AD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SOPHARMA REPORTING TEAM</dc:creator>
  <cp:lastModifiedBy>Investor Relations</cp:lastModifiedBy>
  <cp:lastPrinted>2021-04-26T12:18:28Z</cp:lastPrinted>
  <dcterms:created xsi:type="dcterms:W3CDTF">2012-04-12T11:15:46Z</dcterms:created>
  <dcterms:modified xsi:type="dcterms:W3CDTF">2021-04-28T10:52:02Z</dcterms:modified>
</cp:coreProperties>
</file>