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19\Q4 2019\!Консо работни файлове\25.02.2020\"/>
    </mc:Choice>
  </mc:AlternateContent>
  <xr:revisionPtr revIDLastSave="0" documentId="13_ncr:1_{D6ED224A-DF83-4CB7-8B32-7BCF118F00F3}" xr6:coauthVersionLast="45" xr6:coauthVersionMax="45" xr10:uidLastSave="{00000000-0000-0000-0000-000000000000}"/>
  <bookViews>
    <workbookView xWindow="14700" yWindow="975" windowWidth="12750" windowHeight="13875" tabRatio="686" activeTab="4" xr2:uid="{00000000-000D-0000-FFFF-FFFF00000000}"/>
  </bookViews>
  <sheets>
    <sheet name="Cover " sheetId="1" r:id="rId1"/>
    <sheet name="SCI" sheetId="2" r:id="rId2"/>
    <sheet name="SFP" sheetId="3" r:id="rId3"/>
    <sheet name="SCF" sheetId="4" r:id="rId4"/>
    <sheet name="SEQ" sheetId="5" r:id="rId5"/>
  </sheets>
  <externalReferences>
    <externalReference r:id="rId6"/>
  </externalReferences>
  <definedNames>
    <definedName name="AS2DocOpenMode" hidden="1">"AS2DocumentEdit"</definedName>
    <definedName name="_xlnm.Database" localSheetId="4">#REF!</definedName>
    <definedName name="_xlnm.Database">#REF!</definedName>
    <definedName name="_xlnm.Print_Area" localSheetId="0">'Cover '!$A$1:$I$35</definedName>
    <definedName name="_xlnm.Print_Area" localSheetId="3">SCF!$A$1:$E$78</definedName>
    <definedName name="_xlnm.Print_Area" localSheetId="1">SCI!$A$1:$H$72</definedName>
    <definedName name="_xlnm.Print_Area" localSheetId="2">SFP!$A$1:$H$82</definedName>
    <definedName name="_xlnm.Print_Titles" localSheetId="1">SCI!$1:$2</definedName>
    <definedName name="Z_0C92A18C_82C1_43C8_B8D2_6F7E21DEB0D9_.wvu.Cols" localSheetId="3" hidden="1">SCF!$G:$IV</definedName>
    <definedName name="Z_0C92A18C_82C1_43C8_B8D2_6F7E21DEB0D9_.wvu.Cols" localSheetId="4" hidden="1">SEQ!#REF!</definedName>
    <definedName name="Z_0C92A18C_82C1_43C8_B8D2_6F7E21DEB0D9_.wvu.Rows" localSheetId="3" hidden="1">SCF!$82:$65548</definedName>
    <definedName name="Z_2BD2C2C3_AF9C_11D6_9CEF_00D009775214_.wvu.Cols" localSheetId="3" hidden="1">SCF!$G:$IV</definedName>
    <definedName name="Z_2BD2C2C3_AF9C_11D6_9CEF_00D009775214_.wvu.Cols" localSheetId="4" hidden="1">SEQ!#REF!</definedName>
    <definedName name="Z_2BD2C2C3_AF9C_11D6_9CEF_00D009775214_.wvu.PrintArea" localSheetId="3" hidden="1">SCF!$A$1:$F$46</definedName>
    <definedName name="Z_2BD2C2C3_AF9C_11D6_9CEF_00D009775214_.wvu.Rows" localSheetId="3" hidden="1">SCF!$80:$65548</definedName>
    <definedName name="Z_3DF3D3DF_0C20_498D_AC7F_CE0D39724717_.wvu.Cols" localSheetId="3" hidden="1">SCF!$G:$IV</definedName>
    <definedName name="Z_3DF3D3DF_0C20_498D_AC7F_CE0D39724717_.wvu.Cols" localSheetId="4" hidden="1">SEQ!#REF!</definedName>
    <definedName name="Z_3DF3D3DF_0C20_498D_AC7F_CE0D39724717_.wvu.Rows" localSheetId="3" hidden="1">SCF!$82:$65548,SCF!$64:$65</definedName>
    <definedName name="Z_92AC9888_5B7E_11D6_9CEE_00D009757B57_.wvu.Cols" localSheetId="3" hidden="1">SCF!$G:$G</definedName>
    <definedName name="Z_9656BBF7_C4A3_41EC_B0C6_A21B380E3C2F_.wvu.Cols" localSheetId="3" hidden="1">SCF!$G:$G</definedName>
    <definedName name="Z_9656BBF7_C4A3_41EC_B0C6_A21B380E3C2F_.wvu.Cols" localSheetId="4" hidden="1">SEQ!#REF!</definedName>
    <definedName name="Z_9656BBF7_C4A3_41EC_B0C6_A21B380E3C2F_.wvu.PrintArea" localSheetId="4" hidden="1">SEQ!$A$1:$Q$64</definedName>
    <definedName name="Z_9656BBF7_C4A3_41EC_B0C6_A21B380E3C2F_.wvu.Rows" localSheetId="3" hidden="1">SCF!$82:$65548,SCF!$64:$65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2" i="5" l="1"/>
  <c r="U45" i="5"/>
  <c r="S50" i="5"/>
  <c r="S49" i="5" l="1"/>
  <c r="S55" i="5"/>
  <c r="D41" i="2"/>
  <c r="Q25" i="5" l="1"/>
  <c r="U25" i="5" s="1"/>
  <c r="S23" i="5"/>
  <c r="O23" i="5"/>
  <c r="Q21" i="5"/>
  <c r="P18" i="5"/>
  <c r="O18" i="5"/>
  <c r="U21" i="5" l="1"/>
  <c r="F19" i="2"/>
  <c r="P23" i="5" l="1"/>
  <c r="Q17" i="5"/>
  <c r="U17" i="5" s="1"/>
  <c r="F41" i="2"/>
  <c r="F60" i="3" l="1"/>
  <c r="F57" i="3"/>
  <c r="D61" i="3" l="1"/>
  <c r="D49" i="3"/>
  <c r="D34" i="3"/>
  <c r="D38" i="3" s="1"/>
  <c r="D25" i="3"/>
  <c r="D18" i="3"/>
  <c r="D25" i="2"/>
  <c r="D19" i="2"/>
  <c r="D30" i="2" l="1"/>
  <c r="D63" i="3"/>
  <c r="D65" i="3" s="1"/>
  <c r="D27" i="3"/>
  <c r="E60" i="4"/>
  <c r="C60" i="4"/>
  <c r="B60" i="5" l="1"/>
  <c r="F36" i="5" l="1"/>
  <c r="Q16" i="5"/>
  <c r="U16" i="5" s="1"/>
  <c r="Q59" i="5"/>
  <c r="U59" i="5" s="1"/>
  <c r="E60" i="5"/>
  <c r="R42" i="5"/>
  <c r="S42" i="5"/>
  <c r="T42" i="5"/>
  <c r="P42" i="5"/>
  <c r="F61" i="3" l="1"/>
  <c r="F49" i="3"/>
  <c r="F33" i="3"/>
  <c r="F34" i="3" s="1"/>
  <c r="F38" i="3" s="1"/>
  <c r="F25" i="3"/>
  <c r="F16" i="3"/>
  <c r="F18" i="3" s="1"/>
  <c r="S12" i="5"/>
  <c r="O11" i="5"/>
  <c r="Q11" i="5" s="1"/>
  <c r="U11" i="5" s="1"/>
  <c r="U12" i="5" s="1"/>
  <c r="F63" i="3" l="1"/>
  <c r="F65" i="3" s="1"/>
  <c r="F27" i="3"/>
  <c r="O12" i="5"/>
  <c r="Q12" i="5"/>
  <c r="A68" i="4" l="1"/>
  <c r="A59" i="2"/>
  <c r="A63" i="5" l="1"/>
  <c r="Q26" i="5" l="1"/>
  <c r="Q52" i="5" l="1"/>
  <c r="Q51" i="5"/>
  <c r="Q50" i="5"/>
  <c r="Q44" i="5"/>
  <c r="Q43" i="5"/>
  <c r="U44" i="5" l="1"/>
  <c r="Q42" i="5"/>
  <c r="U43" i="5"/>
  <c r="U26" i="5"/>
  <c r="U42" i="5" l="1"/>
  <c r="F44" i="2"/>
  <c r="F45" i="2" s="1"/>
  <c r="D44" i="2"/>
  <c r="D45" i="2" s="1"/>
  <c r="Q40" i="5"/>
  <c r="S47" i="5"/>
  <c r="U51" i="5"/>
  <c r="U52" i="5"/>
  <c r="Q56" i="5"/>
  <c r="U56" i="5" s="1"/>
  <c r="Q55" i="5"/>
  <c r="U55" i="5" s="1"/>
  <c r="Q58" i="5"/>
  <c r="U58" i="5" s="1"/>
  <c r="S54" i="5"/>
  <c r="O47" i="5"/>
  <c r="O54" i="5"/>
  <c r="M54" i="5"/>
  <c r="K54" i="5"/>
  <c r="I54" i="5"/>
  <c r="G42" i="5"/>
  <c r="G60" i="5" s="1"/>
  <c r="E40" i="4"/>
  <c r="I30" i="5"/>
  <c r="Q34" i="5"/>
  <c r="U34" i="5" s="1"/>
  <c r="K30" i="5"/>
  <c r="Q20" i="5"/>
  <c r="C40" i="4"/>
  <c r="U50" i="5"/>
  <c r="Q24" i="5"/>
  <c r="Q28" i="5"/>
  <c r="U28" i="5" s="1"/>
  <c r="Q27" i="5"/>
  <c r="U27" i="5" s="1"/>
  <c r="D36" i="5"/>
  <c r="L54" i="5"/>
  <c r="N54" i="5"/>
  <c r="P54" i="5"/>
  <c r="P60" i="5" s="1"/>
  <c r="R54" i="5"/>
  <c r="T54" i="5"/>
  <c r="T60" i="5" s="1"/>
  <c r="H42" i="5"/>
  <c r="I42" i="5"/>
  <c r="J42" i="5"/>
  <c r="K42" i="5"/>
  <c r="L42" i="5"/>
  <c r="M42" i="5"/>
  <c r="N42" i="5"/>
  <c r="E18" i="5"/>
  <c r="E36" i="5" s="1"/>
  <c r="C18" i="5"/>
  <c r="C36" i="5" s="1"/>
  <c r="C60" i="5" s="1"/>
  <c r="R18" i="5"/>
  <c r="R36" i="5" s="1"/>
  <c r="S18" i="5"/>
  <c r="T18" i="5"/>
  <c r="H18" i="5"/>
  <c r="H36" i="5" s="1"/>
  <c r="I18" i="5"/>
  <c r="J18" i="5"/>
  <c r="J36" i="5" s="1"/>
  <c r="K18" i="5"/>
  <c r="L18" i="5"/>
  <c r="M18" i="5"/>
  <c r="N18" i="5"/>
  <c r="N36" i="5" s="1"/>
  <c r="G18" i="5"/>
  <c r="G36" i="5" s="1"/>
  <c r="Q32" i="5"/>
  <c r="U32" i="5" s="1"/>
  <c r="T23" i="5"/>
  <c r="O30" i="5"/>
  <c r="S30" i="5"/>
  <c r="Q31" i="5"/>
  <c r="U31" i="5" s="1"/>
  <c r="L30" i="5"/>
  <c r="M30" i="5"/>
  <c r="Q14" i="5"/>
  <c r="Q48" i="5"/>
  <c r="U48" i="5" s="1"/>
  <c r="Q49" i="5"/>
  <c r="U49" i="5" s="1"/>
  <c r="E18" i="4"/>
  <c r="F25" i="2"/>
  <c r="F30" i="2" s="1"/>
  <c r="B36" i="5"/>
  <c r="B10" i="5"/>
  <c r="A1" i="5"/>
  <c r="C18" i="4"/>
  <c r="A1" i="4"/>
  <c r="A1" i="3"/>
  <c r="A68" i="2"/>
  <c r="A67" i="2"/>
  <c r="A1" i="2"/>
  <c r="U24" i="5" l="1"/>
  <c r="U23" i="5" s="1"/>
  <c r="Q23" i="5"/>
  <c r="U20" i="5"/>
  <c r="Q18" i="5"/>
  <c r="M60" i="5"/>
  <c r="I36" i="5"/>
  <c r="O36" i="5"/>
  <c r="L36" i="5"/>
  <c r="I60" i="5"/>
  <c r="S60" i="5"/>
  <c r="K60" i="5"/>
  <c r="P36" i="5"/>
  <c r="K36" i="5"/>
  <c r="M36" i="5"/>
  <c r="S36" i="5"/>
  <c r="O60" i="5"/>
  <c r="F35" i="2"/>
  <c r="F47" i="2" s="1"/>
  <c r="U14" i="5"/>
  <c r="D35" i="2"/>
  <c r="D47" i="2" s="1"/>
  <c r="U40" i="5"/>
  <c r="T36" i="5"/>
  <c r="Q54" i="5"/>
  <c r="U54" i="5"/>
  <c r="Q47" i="5"/>
  <c r="U47" i="5" s="1"/>
  <c r="E62" i="4"/>
  <c r="E66" i="4" s="1"/>
  <c r="Q30" i="5"/>
  <c r="U30" i="5"/>
  <c r="C62" i="4"/>
  <c r="Q60" i="5" l="1"/>
  <c r="Q36" i="5"/>
  <c r="U60" i="5"/>
  <c r="C66" i="4"/>
  <c r="U18" i="5"/>
  <c r="U36" i="5" s="1"/>
</calcChain>
</file>

<file path=xl/sharedStrings.xml><?xml version="1.0" encoding="utf-8"?>
<sst xmlns="http://schemas.openxmlformats.org/spreadsheetml/2006/main" count="269" uniqueCount="212">
  <si>
    <t xml:space="preserve">ГРУПА СОФАРМА </t>
  </si>
  <si>
    <t>Съвет на директорите:</t>
  </si>
  <si>
    <t>д.и.н. Огнян Донев</t>
  </si>
  <si>
    <t>Весела Стоева</t>
  </si>
  <si>
    <t>Изпълнителен директор:</t>
  </si>
  <si>
    <t>Финансов директор:</t>
  </si>
  <si>
    <t>Борис Борисов</t>
  </si>
  <si>
    <t>Адрес на управление:</t>
  </si>
  <si>
    <t>гр. София</t>
  </si>
  <si>
    <t>ул. Илиенско шосе 16</t>
  </si>
  <si>
    <t>Адвокати:</t>
  </si>
  <si>
    <t>Венцислав Стоев</t>
  </si>
  <si>
    <t>Стефан Йовков</t>
  </si>
  <si>
    <t>Обслужващи банки:</t>
  </si>
  <si>
    <t>Райфайзенбанк (България)  ЕАД</t>
  </si>
  <si>
    <t>Банка ДСК ЕАД</t>
  </si>
  <si>
    <t>Одитори:</t>
  </si>
  <si>
    <t>Приложения</t>
  </si>
  <si>
    <t>Други доходи/(загуби) от дейността, нетно</t>
  </si>
  <si>
    <t>Изменение на наличностите от продукция и незавършено производство</t>
  </si>
  <si>
    <t>Разходи за материали</t>
  </si>
  <si>
    <t>Разходи за външни услуги</t>
  </si>
  <si>
    <t>Разходи за персонала</t>
  </si>
  <si>
    <t>Разходи за амортизация</t>
  </si>
  <si>
    <t>Балансова стойност на продадени стоки</t>
  </si>
  <si>
    <t>Други разходи за дейността</t>
  </si>
  <si>
    <t>Печалба от оперативна дейност</t>
  </si>
  <si>
    <t>Финансови приходи</t>
  </si>
  <si>
    <t>Финансови разходи</t>
  </si>
  <si>
    <t>Финансови приходи/(разходи), нетно</t>
  </si>
  <si>
    <t>Печалба преди данък върху печалбата</t>
  </si>
  <si>
    <t>Разход за данък върху печалбата</t>
  </si>
  <si>
    <t>Други компоненти на всеобхватния доход:</t>
  </si>
  <si>
    <t xml:space="preserve">Неконтролиращо участие </t>
  </si>
  <si>
    <t xml:space="preserve">Изпълнителен директор: </t>
  </si>
  <si>
    <t>д.и.н.Огнян Донев</t>
  </si>
  <si>
    <t>АКТИВ</t>
  </si>
  <si>
    <t>Нетекущи активи</t>
  </si>
  <si>
    <t>Имоти, машини и оборудване</t>
  </si>
  <si>
    <t>Нематериални активи</t>
  </si>
  <si>
    <t>Инвестиционни имоти</t>
  </si>
  <si>
    <t>Текущи активи</t>
  </si>
  <si>
    <t>Материални запаси</t>
  </si>
  <si>
    <t xml:space="preserve">Търговски вземания </t>
  </si>
  <si>
    <t>Вземания от свързани предприятия</t>
  </si>
  <si>
    <t>Парични средства и парични еквиваленти</t>
  </si>
  <si>
    <t>ОБЩО АКТИВИ</t>
  </si>
  <si>
    <t>СОБСТВЕН КАПИТАЛ И ПАСИВИ</t>
  </si>
  <si>
    <t>Основен  акционерен капитал</t>
  </si>
  <si>
    <t>Резерви</t>
  </si>
  <si>
    <t>Неконтролиращо участие</t>
  </si>
  <si>
    <t>ОБЩО СОБСТВЕН КАПИТАЛ</t>
  </si>
  <si>
    <t>ПАСИВИ</t>
  </si>
  <si>
    <t>Нетекущи задължения</t>
  </si>
  <si>
    <t>Дългосрочни банкови заеми</t>
  </si>
  <si>
    <t>Пасиви по отсрочени данъци</t>
  </si>
  <si>
    <t>Други нетекущи задължения</t>
  </si>
  <si>
    <t>Текущи задължения</t>
  </si>
  <si>
    <t>Краткосрочна част на дългосрочни банкови заеми</t>
  </si>
  <si>
    <t>Търговски задължения</t>
  </si>
  <si>
    <t>Задължения към свързани предприятия</t>
  </si>
  <si>
    <t>Задължения към персонала и за социално осигуряване</t>
  </si>
  <si>
    <t>Задължения за данъци</t>
  </si>
  <si>
    <t>Други текущи задължения</t>
  </si>
  <si>
    <t>ОБЩО ПАСИВИ</t>
  </si>
  <si>
    <t>ОБЩО СОБСТВЕН КАПИТАЛ И ПАСИВИ</t>
  </si>
  <si>
    <t>BGN'000</t>
  </si>
  <si>
    <t>Парични потоци от оперативна дейност</t>
  </si>
  <si>
    <t>Постъпления от клиенти</t>
  </si>
  <si>
    <t>Плащания на доставчици</t>
  </si>
  <si>
    <t>Плащания на персонала и за социалното осигуряване</t>
  </si>
  <si>
    <t>Платени данъци (без данъци върху печалбата)</t>
  </si>
  <si>
    <t>Възстановени данъци (без данъци върху печалбата)</t>
  </si>
  <si>
    <t>Платени лихви и банкови такси по заеми за оборотни средства</t>
  </si>
  <si>
    <t>Курсови разлики, нетно</t>
  </si>
  <si>
    <t>Други постъпления/(плащания), нетно</t>
  </si>
  <si>
    <t>Парични потоци от инвестиционна дейност</t>
  </si>
  <si>
    <t>Покупки на имоти, машини и оборудване</t>
  </si>
  <si>
    <t>Постъпления от продажби на имоти, машини и оборудване</t>
  </si>
  <si>
    <t>Покупки на нематериални активи</t>
  </si>
  <si>
    <t>Парични потоци от финансова дейност</t>
  </si>
  <si>
    <t>Обратно изкупени собствени акции</t>
  </si>
  <si>
    <t>Платени лихви и такси по заеми с инвестиционно предназначение</t>
  </si>
  <si>
    <t>Изплатени дивиденти</t>
  </si>
  <si>
    <t>Парични средства и парични еквиваленти на 1 януари</t>
  </si>
  <si>
    <t xml:space="preserve">                                      д.и.н. Огнян Донев</t>
  </si>
  <si>
    <t>Отнасящ се към притежателите на собствения капитал на дружеството-майка</t>
  </si>
  <si>
    <t>Общо собствен капитал</t>
  </si>
  <si>
    <t>Основен акционерен капитал</t>
  </si>
  <si>
    <t>Законови резерви</t>
  </si>
  <si>
    <t>Преоценъчен резерв - имоти, машини и оборудване</t>
  </si>
  <si>
    <t>Общо</t>
  </si>
  <si>
    <t xml:space="preserve">Разпределение на печалбата за:               </t>
  </si>
  <si>
    <t>* законови резерви</t>
  </si>
  <si>
    <t>Ефекти поети от неконтролиращото участие по:</t>
  </si>
  <si>
    <t xml:space="preserve">* увеличение на участия в дъщерни дружества </t>
  </si>
  <si>
    <t>* намаление на участия в дъщерни дружества</t>
  </si>
  <si>
    <t>Активи по отсрочени данъци</t>
  </si>
  <si>
    <t>Курсови разлики от преизчисляване на чуждестранни дейности</t>
  </si>
  <si>
    <t>Адвокатско дружество "Гачев, Балева, Партньори"</t>
  </si>
  <si>
    <t>Александър Чаушев</t>
  </si>
  <si>
    <t>Дългосрочни вземания от свързани предприятия</t>
  </si>
  <si>
    <t>Други дългосрочни вземания</t>
  </si>
  <si>
    <t>Предоставени заеми на свързани предприятия</t>
  </si>
  <si>
    <t>Възстановени заеми предоставени на свързани предприятия</t>
  </si>
  <si>
    <t>Предоставени заеми на други предприятия</t>
  </si>
  <si>
    <t xml:space="preserve">Възстановени заеми, предоставени на други предприятия </t>
  </si>
  <si>
    <t xml:space="preserve">Получени лихви по предоставени заеми и депозити </t>
  </si>
  <si>
    <t>* емисия на капитал в дъщерни дружества</t>
  </si>
  <si>
    <t xml:space="preserve">Краткосрочни банкови заеми </t>
  </si>
  <si>
    <t>Постъпления от дългосрочни банкови заеми</t>
  </si>
  <si>
    <t>Изплащане на дългосрочни банкови заеми</t>
  </si>
  <si>
    <t>Огнян Палавеев</t>
  </si>
  <si>
    <t xml:space="preserve"> * други компоненти на всеобхватния доход, нетно от данъци</t>
  </si>
  <si>
    <t xml:space="preserve">Компоненти, които могат да бъдат рекласифицирани в печалбата или загубата: </t>
  </si>
  <si>
    <t>Съставител:</t>
  </si>
  <si>
    <t>Людмила Бонджова</t>
  </si>
  <si>
    <t xml:space="preserve">Съставител: </t>
  </si>
  <si>
    <t>Дългосрочни задължения към персонала</t>
  </si>
  <si>
    <t>Правителствени финансирания</t>
  </si>
  <si>
    <t>Неразпределена печалба</t>
  </si>
  <si>
    <t>Прехвърляне към неразпределена печалба</t>
  </si>
  <si>
    <t>Репутация</t>
  </si>
  <si>
    <t>Капитал, отнасящ се към притежателите на                                                  собствения капитал на дружеството - майка</t>
  </si>
  <si>
    <t>Покупки на инвестиции в асоциирани дружества и съвместни дружествa</t>
  </si>
  <si>
    <t>Инвестиции в асоциирани и съвместни дружества</t>
  </si>
  <si>
    <t>Други краткосрочни вземания и активи</t>
  </si>
  <si>
    <t>Задължения по договори за факторинг</t>
  </si>
  <si>
    <t>Изплащане на заеми на други предприятия</t>
  </si>
  <si>
    <t>Изплатени лихви и такси по факторинг</t>
  </si>
  <si>
    <t>Юробанк България АД</t>
  </si>
  <si>
    <t>ИНГ Банк Н.В. - клон София</t>
  </si>
  <si>
    <t>Уникредит  Булбанк АД</t>
  </si>
  <si>
    <t>Сосиете Женерал Експресбанк АД</t>
  </si>
  <si>
    <t>Платени данъци върху печалбата</t>
  </si>
  <si>
    <t>Бейкър Тили Клиту и Партньори ООД</t>
  </si>
  <si>
    <t>Постъпления/(плащания) от сделки с неконтролиращото участие, нетно</t>
  </si>
  <si>
    <t>Ефекти от преструктуриране</t>
  </si>
  <si>
    <t>Нетни парични потоци използвани в оперативна дейност</t>
  </si>
  <si>
    <t>Постъпления на суми по факторинг</t>
  </si>
  <si>
    <t>Ефект от обратно изкупени акции</t>
  </si>
  <si>
    <t>Нетни парични потоци използвани в инвестиционна дейност</t>
  </si>
  <si>
    <t>* придобиване на/(освобождаване от) дъщерни дружества</t>
  </si>
  <si>
    <t>Постъпления от неконтролиращо участие при емисия на капитал в дъщерни дружества</t>
  </si>
  <si>
    <t>Постъпления от краткосрочни банкови заеми (вкл. увеличение на овърдрафти)</t>
  </si>
  <si>
    <t>Изплащане на краткосрочни банкови заеми (вкл. намаление на овърдрафти)</t>
  </si>
  <si>
    <t xml:space="preserve"> * нетна печалба за годината</t>
  </si>
  <si>
    <t>Салдо на 1 януари 2018 година</t>
  </si>
  <si>
    <t>Промени в собствения капитал за 2018 година</t>
  </si>
  <si>
    <t>Възстановени данъци върху печалбата</t>
  </si>
  <si>
    <t>Плащания за придобиване на дъщерни дружества, нетно от получени парични средства</t>
  </si>
  <si>
    <t>Печалба/(Загуба) от придобиване и освобождаване на и от дъщерни дружества</t>
  </si>
  <si>
    <t xml:space="preserve">Компоненти, които няма да бъдат рекласифицирани в печалбата или загубата: </t>
  </si>
  <si>
    <t>Получени заеми от други предприятия</t>
  </si>
  <si>
    <t>Салдо на 1 януари 2018 година (преизчислено)</t>
  </si>
  <si>
    <t>Приходи от договори с клиенти</t>
  </si>
  <si>
    <t>Собствениците на дружеството - майка</t>
  </si>
  <si>
    <t>Други дългосрочни капиталови инвестиции</t>
  </si>
  <si>
    <t xml:space="preserve">Покупки на капиталови инвестиции </t>
  </si>
  <si>
    <t xml:space="preserve">Постъпления от продажба на капиталови инвестиции </t>
  </si>
  <si>
    <t>Резерв по финансови активи по справедлива стойност през друг всеобхватен доход</t>
  </si>
  <si>
    <t>Резерв от преизчисления на чуждестранни дейности  във валутата на представяне</t>
  </si>
  <si>
    <t>Постъпления от дивиденти по капиталови инвестиции</t>
  </si>
  <si>
    <t xml:space="preserve">* разпределение на дивиденти </t>
  </si>
  <si>
    <t>-</t>
  </si>
  <si>
    <t xml:space="preserve">Нетна промяна в справедливата стойност на други дългосрочни капиталови инвестиции </t>
  </si>
  <si>
    <t>Ефекти от първоначално прилагане на МСФО 9, нетно от данъци</t>
  </si>
  <si>
    <t>Салдо на 1 януари 2019 година</t>
  </si>
  <si>
    <t>Промени в собствения капитал за 2019 година</t>
  </si>
  <si>
    <t>31 декември 2018               BGN'000</t>
  </si>
  <si>
    <t>Плащания по лизинг</t>
  </si>
  <si>
    <t>Задължения по лизинг</t>
  </si>
  <si>
    <t>Получени заеми от свързани предприятия</t>
  </si>
  <si>
    <t xml:space="preserve">* дивиденти </t>
  </si>
  <si>
    <t>Иван Бадински</t>
  </si>
  <si>
    <t>Нетни парични потоци от финансова дейност</t>
  </si>
  <si>
    <t>Нетно (намаление)/увеличение на паричните средства и паричните еквиваленти</t>
  </si>
  <si>
    <t>Постъпления от продажба на инвестиции в асоциирани дружества и съвместни дружествa</t>
  </si>
  <si>
    <t>Дългосрочни задължения към свързани лица</t>
  </si>
  <si>
    <t>Краткосрочна част на задължения по лизинг</t>
  </si>
  <si>
    <t>Покупка на инвестиционни имоти</t>
  </si>
  <si>
    <t>Изплащане на заеми от свързани предприятия</t>
  </si>
  <si>
    <t>Получени правителствени финансирания</t>
  </si>
  <si>
    <t>Обезценка на нетекущи активи извън обхвата на МСФО 9</t>
  </si>
  <si>
    <t>Печалба от придобиване на и освобождаване от дъщерни дружества</t>
  </si>
  <si>
    <t>Последващи оценки на пасиви по пенсионни планове с дефинирани доходи</t>
  </si>
  <si>
    <t>Плащане на база акции</t>
  </si>
  <si>
    <t>* разпределение на дивиденти от печалба за 2017</t>
  </si>
  <si>
    <t>* разпределение на шестмесечни дивиденти от печалба за 2018</t>
  </si>
  <si>
    <t>Печалба от асоциирани и съвместни дружества, нетно</t>
  </si>
  <si>
    <t>Суми от освобождаване на дъщерни дружества, нетно от предоставените парични средства</t>
  </si>
  <si>
    <t>15,16</t>
  </si>
  <si>
    <t>ПРЕДВАРИТЕЛЕН КОНСОЛИДИРАН ОТЧЕТ ЗА ВСЕОБХВАТНИЯ ДОХОД</t>
  </si>
  <si>
    <t>за годината, завършваща на 31 декември 2019 година</t>
  </si>
  <si>
    <t>Нетна печалба за годината</t>
  </si>
  <si>
    <t>ОБЩО ВСЕОБХВАТЕН ДОХОД ЗА ГОДИНАТА</t>
  </si>
  <si>
    <t xml:space="preserve">Нетна печалба за годината, отнасяща се към: </t>
  </si>
  <si>
    <t>ПРЕДВАРИТЕЛЕН КОНСОЛИДИРАН ОТЧЕТ ЗА ФИНАНСОВОТО СЪСТОЯНИЕ</t>
  </si>
  <si>
    <t>към 31 декември 2019 година</t>
  </si>
  <si>
    <t>31 декември 2019              BGN'000</t>
  </si>
  <si>
    <t xml:space="preserve">ПРЕДВАРИТЕЛЕН КОНСОЛИДИРАН ОТЧЕТ ЗА ПАРИЧНИТЕ ПОТОЦИ </t>
  </si>
  <si>
    <t>Парични средства и парични еквиваленти на 31 декември</t>
  </si>
  <si>
    <t>ПРЕДВАРИТЕЛЕН КОНСОЛИДИРАН ОТЧЕТ ЗА ПРОМЕНИТЕ В СОБСТВЕНИЯ КАПИТАЛ</t>
  </si>
  <si>
    <t>Салдо на 31 декември 2018 година</t>
  </si>
  <si>
    <t xml:space="preserve">Общ всеобхватен доход за годината, в т.ч.: </t>
  </si>
  <si>
    <t>Салдо на 31 декември 2019 година</t>
  </si>
  <si>
    <t>Общ всеобхватен доход за годината, отнасящ се към:</t>
  </si>
  <si>
    <t>Постъпления от продажба на обратно изкупени собствени акции</t>
  </si>
  <si>
    <t>Постъпления от продажба на нематериални активи</t>
  </si>
  <si>
    <t>* разпределение на шест-месечни дивиденти от печалба за 2019 година</t>
  </si>
  <si>
    <t>Друг всеобхватен доход за годината, нетно от данък</t>
  </si>
  <si>
    <t>Приложенията на страници от 5 до 138 са неразделна част от консолидирания финансов 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</si>
</sst>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-* #,##0.00\ _л_в_._-;\-* #,##0.00\ _л_в_._-;_-* &quot;-&quot;??\ _л_в_._-;_-@_-"/>
    <numFmt numFmtId="165" formatCode="_-* #,##0.00_-;\-* #,##0.00_-;_-* &quot;-&quot;??_-;_-@_-"/>
    <numFmt numFmtId="166" formatCode="_(* #,##0_);_(* \(#,##0\);_(* &quot;-&quot;??_);_(@_)"/>
    <numFmt numFmtId="167" formatCode="_(* #,##0.00_);_(* \(#,##0.00\);_(* &quot;-&quot;_);_(@_)"/>
    <numFmt numFmtId="168" formatCode="0.00000"/>
    <numFmt numFmtId="169" formatCode="_-* #,##0.00\ _л_в_-;\-* #,##0.00\ _л_в_-;_-* &quot;-&quot;??\ _л_в_-;_-@_-"/>
    <numFmt numFmtId="170" formatCode="_(&quot;€&quot;* #,##0.00_);_(&quot;€&quot;* \(#,##0.00\);_(&quot;€&quot;* &quot;-&quot;??_);_(@_)"/>
    <numFmt numFmtId="171" formatCode="_-* #,##0.00\ _₽_-;\-* #,##0.00\ _₽_-;_-* &quot;-&quot;??\ _₽_-;_-@_-"/>
    <numFmt numFmtId="172" formatCode="_([$€]* #,##0.00_);_([$€]* \(#,##0.00\);_([$€]* &quot;-&quot;??_);_(@_)"/>
    <numFmt numFmtId="173" formatCode="0.0;\(0.0\);\ ;\-"/>
    <numFmt numFmtId="174" formatCode="_-* #,##0.00_р_._-;\-* #,##0.00_р_._-;_-* &quot;-&quot;??_р_._-;_-@_-"/>
  </numFmts>
  <fonts count="10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sz val="10"/>
      <name val="OpalB"/>
    </font>
    <font>
      <sz val="13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0"/>
      <name val="Hebar"/>
      <family val="2"/>
    </font>
    <font>
      <sz val="10"/>
      <name val="Arial"/>
      <family val="2"/>
      <charset val="204"/>
    </font>
    <font>
      <sz val="10"/>
      <name val="OpalB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name val="Times New Roman"/>
      <family val="1"/>
    </font>
    <font>
      <b/>
      <i/>
      <sz val="9"/>
      <color indexed="8"/>
      <name val="Times New Roman"/>
      <family val="1"/>
    </font>
    <font>
      <b/>
      <i/>
      <sz val="10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Times New Roman CYR"/>
    </font>
    <font>
      <sz val="10"/>
      <name val="Times New Roman Cyr"/>
      <charset val="204"/>
    </font>
    <font>
      <i/>
      <sz val="10"/>
      <name val="Times New Roman CYR"/>
      <family val="1"/>
      <charset val="204"/>
    </font>
    <font>
      <i/>
      <sz val="11"/>
      <name val="Times New Roman Cyr"/>
      <family val="1"/>
      <charset val="204"/>
    </font>
    <font>
      <b/>
      <i/>
      <sz val="11"/>
      <name val="Times New Roman Cyr"/>
      <charset val="204"/>
    </font>
    <font>
      <sz val="10"/>
      <color indexed="10"/>
      <name val="Times New Roman Cyr"/>
      <family val="1"/>
      <charset val="204"/>
    </font>
    <font>
      <sz val="11"/>
      <color indexed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sz val="11"/>
      <name val="Times New Roman Cyr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rgb="FFFF0000"/>
      <name val="Times New Roman"/>
      <family val="1"/>
    </font>
    <font>
      <b/>
      <sz val="10"/>
      <name val="Times New Roman"/>
      <family val="1"/>
      <charset val="204"/>
    </font>
    <font>
      <sz val="11"/>
      <color rgb="FFFF0000"/>
      <name val="Times New Roman Cyr"/>
      <family val="1"/>
      <charset val="204"/>
    </font>
    <font>
      <sz val="10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 Cyr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ba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0"/>
      <name val="Times New Roman"/>
      <family val="1"/>
      <charset val="204"/>
    </font>
    <font>
      <u/>
      <sz val="10"/>
      <color indexed="12"/>
      <name val="Hebar"/>
      <family val="2"/>
    </font>
    <font>
      <sz val="12"/>
      <name val="Hebar"/>
      <charset val="204"/>
    </font>
    <font>
      <sz val="8"/>
      <name val="Arial"/>
      <family val="2"/>
    </font>
    <font>
      <sz val="11"/>
      <color indexed="8"/>
      <name val="Times New Roman"/>
      <family val="2"/>
    </font>
    <font>
      <i/>
      <sz val="13"/>
      <name val="Times New Roman"/>
      <family val="1"/>
    </font>
    <font>
      <i/>
      <sz val="10"/>
      <color indexed="8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ahoma"/>
      <family val="2"/>
      <charset val="204"/>
    </font>
    <font>
      <u/>
      <sz val="10"/>
      <color indexed="12"/>
      <name val="Hebar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38"/>
    </font>
    <font>
      <sz val="10"/>
      <color theme="1"/>
      <name val="Calibri"/>
      <family val="2"/>
      <charset val="204"/>
      <scheme val="minor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57">
    <xf numFmtId="0" fontId="0" fillId="0" borderId="0"/>
    <xf numFmtId="0" fontId="11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1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43" fontId="54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6" fillId="0" borderId="0"/>
    <xf numFmtId="0" fontId="77" fillId="0" borderId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49" fillId="0" borderId="0" applyFont="0" applyFill="0" applyBorder="0" applyAlignment="0" applyProtection="0"/>
    <xf numFmtId="0" fontId="24" fillId="0" borderId="0"/>
    <xf numFmtId="0" fontId="79" fillId="0" borderId="0"/>
    <xf numFmtId="0" fontId="78" fillId="0" borderId="0"/>
    <xf numFmtId="9" fontId="24" fillId="0" borderId="0" applyFont="0" applyFill="0" applyBorder="0" applyAlignment="0" applyProtection="0"/>
    <xf numFmtId="0" fontId="79" fillId="0" borderId="0"/>
    <xf numFmtId="0" fontId="80" fillId="0" borderId="0"/>
    <xf numFmtId="164" fontId="16" fillId="0" borderId="0" applyFont="0" applyFill="0" applyBorder="0" applyAlignment="0" applyProtection="0"/>
    <xf numFmtId="0" fontId="16" fillId="0" borderId="0"/>
    <xf numFmtId="0" fontId="81" fillId="0" borderId="0"/>
    <xf numFmtId="9" fontId="16" fillId="0" borderId="0" applyFont="0" applyFill="0" applyBorder="0" applyAlignment="0" applyProtection="0"/>
    <xf numFmtId="0" fontId="16" fillId="0" borderId="0"/>
    <xf numFmtId="0" fontId="80" fillId="0" borderId="0"/>
    <xf numFmtId="0" fontId="5" fillId="0" borderId="0"/>
    <xf numFmtId="0" fontId="82" fillId="0" borderId="0"/>
    <xf numFmtId="0" fontId="4" fillId="0" borderId="0"/>
    <xf numFmtId="0" fontId="16" fillId="0" borderId="0"/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/>
    <xf numFmtId="9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1" fillId="0" borderId="0"/>
    <xf numFmtId="0" fontId="16" fillId="0" borderId="0"/>
    <xf numFmtId="0" fontId="24" fillId="0" borderId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0" borderId="0"/>
    <xf numFmtId="0" fontId="24" fillId="0" borderId="0"/>
    <xf numFmtId="0" fontId="3" fillId="0" borderId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92" fillId="0" borderId="0"/>
    <xf numFmtId="0" fontId="2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1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0" fontId="9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84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9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80" fillId="0" borderId="0"/>
    <xf numFmtId="0" fontId="16" fillId="0" borderId="0"/>
    <xf numFmtId="0" fontId="25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81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" fillId="0" borderId="0"/>
    <xf numFmtId="0" fontId="24" fillId="0" borderId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49" fillId="0" borderId="0" applyFont="0" applyFill="0" applyBorder="0" applyAlignment="0" applyProtection="0"/>
    <xf numFmtId="0" fontId="24" fillId="0" borderId="0"/>
    <xf numFmtId="0" fontId="79" fillId="0" borderId="0"/>
    <xf numFmtId="9" fontId="24" fillId="0" borderId="0" applyFont="0" applyFill="0" applyBorder="0" applyAlignment="0" applyProtection="0"/>
    <xf numFmtId="165" fontId="86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79" fillId="0" borderId="0"/>
    <xf numFmtId="0" fontId="16" fillId="0" borderId="0"/>
    <xf numFmtId="9" fontId="81" fillId="0" borderId="0" applyFont="0" applyFill="0" applyBorder="0" applyAlignment="0" applyProtection="0"/>
    <xf numFmtId="0" fontId="16" fillId="0" borderId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80" fillId="0" borderId="0"/>
    <xf numFmtId="164" fontId="16" fillId="0" borderId="0" applyFont="0" applyFill="0" applyBorder="0" applyAlignment="0" applyProtection="0"/>
    <xf numFmtId="0" fontId="81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2" fillId="0" borderId="0"/>
    <xf numFmtId="0" fontId="24" fillId="0" borderId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9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95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169" fontId="9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5" fillId="0" borderId="0"/>
    <xf numFmtId="164" fontId="2" fillId="0" borderId="0" applyFont="0" applyFill="0" applyBorder="0" applyAlignment="0" applyProtection="0"/>
    <xf numFmtId="165" fontId="81" fillId="0" borderId="0" applyFont="0" applyFill="0" applyBorder="0" applyAlignment="0" applyProtection="0"/>
    <xf numFmtId="169" fontId="97" fillId="0" borderId="0" applyFont="0" applyFill="0" applyBorder="0" applyAlignment="0" applyProtection="0"/>
    <xf numFmtId="164" fontId="95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0" fontId="79" fillId="0" borderId="0"/>
    <xf numFmtId="0" fontId="16" fillId="0" borderId="0"/>
    <xf numFmtId="0" fontId="2" fillId="0" borderId="0"/>
    <xf numFmtId="0" fontId="97" fillId="0" borderId="0"/>
    <xf numFmtId="0" fontId="95" fillId="0" borderId="0"/>
    <xf numFmtId="0" fontId="80" fillId="0" borderId="0"/>
    <xf numFmtId="0" fontId="98" fillId="0" borderId="0"/>
    <xf numFmtId="9" fontId="8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4" fillId="0" borderId="0"/>
    <xf numFmtId="0" fontId="16" fillId="0" borderId="0"/>
    <xf numFmtId="9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9" fillId="0" borderId="0"/>
    <xf numFmtId="0" fontId="80" fillId="0" borderId="0"/>
    <xf numFmtId="165" fontId="24" fillId="0" borderId="0" applyFont="0" applyFill="0" applyBorder="0" applyAlignment="0" applyProtection="0"/>
    <xf numFmtId="0" fontId="2" fillId="0" borderId="6" applyFont="0" applyFill="0" applyAlignment="0" applyProtection="0"/>
    <xf numFmtId="0" fontId="81" fillId="0" borderId="0"/>
    <xf numFmtId="164" fontId="16" fillId="0" borderId="0" applyFont="0" applyFill="0" applyBorder="0" applyAlignment="0" applyProtection="0"/>
    <xf numFmtId="9" fontId="100" fillId="0" borderId="0" applyFont="0" applyFill="0" applyBorder="0" applyAlignment="0" applyProtection="0"/>
    <xf numFmtId="164" fontId="81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4" fillId="0" borderId="0"/>
    <xf numFmtId="164" fontId="95" fillId="0" borderId="0" applyFont="0" applyFill="0" applyBorder="0" applyAlignment="0" applyProtection="0"/>
    <xf numFmtId="0" fontId="85" fillId="0" borderId="0"/>
    <xf numFmtId="9" fontId="79" fillId="0" borderId="0" applyFont="0" applyFill="0" applyBorder="0" applyAlignment="0" applyProtection="0"/>
    <xf numFmtId="173" fontId="93" fillId="2" borderId="7" applyFill="0" applyBorder="0">
      <alignment horizontal="center" vertical="center" wrapText="1"/>
      <protection locked="0"/>
    </xf>
    <xf numFmtId="0" fontId="95" fillId="0" borderId="0"/>
    <xf numFmtId="165" fontId="84" fillId="0" borderId="0" applyFont="0" applyFill="0" applyBorder="0" applyAlignment="0" applyProtection="0"/>
    <xf numFmtId="0" fontId="95" fillId="0" borderId="0"/>
    <xf numFmtId="0" fontId="14" fillId="0" borderId="0"/>
    <xf numFmtId="0" fontId="2" fillId="0" borderId="6" applyFont="0" applyFill="0" applyAlignment="0" applyProtection="0"/>
    <xf numFmtId="164" fontId="16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95" fillId="0" borderId="0" applyFont="0" applyFill="0" applyBorder="0" applyAlignment="0" applyProtection="0"/>
    <xf numFmtId="0" fontId="95" fillId="0" borderId="0"/>
    <xf numFmtId="0" fontId="95" fillId="0" borderId="0"/>
    <xf numFmtId="0" fontId="80" fillId="0" borderId="0"/>
    <xf numFmtId="164" fontId="80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80" fillId="0" borderId="0"/>
    <xf numFmtId="0" fontId="80" fillId="0" borderId="0"/>
    <xf numFmtId="0" fontId="25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164" fontId="80" fillId="0" borderId="0" applyFont="0" applyFill="0" applyBorder="0" applyAlignment="0" applyProtection="0"/>
    <xf numFmtId="0" fontId="24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6" fillId="0" borderId="0"/>
    <xf numFmtId="0" fontId="16" fillId="0" borderId="0"/>
    <xf numFmtId="164" fontId="95" fillId="0" borderId="0" applyFont="0" applyFill="0" applyBorder="0" applyAlignment="0" applyProtection="0"/>
    <xf numFmtId="0" fontId="95" fillId="0" borderId="0"/>
    <xf numFmtId="0" fontId="80" fillId="0" borderId="0"/>
    <xf numFmtId="0" fontId="2" fillId="0" borderId="0"/>
    <xf numFmtId="164" fontId="9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81" fillId="0" borderId="0" applyFont="0" applyFill="0" applyBorder="0" applyAlignment="0" applyProtection="0"/>
    <xf numFmtId="0" fontId="95" fillId="0" borderId="0"/>
    <xf numFmtId="0" fontId="2" fillId="0" borderId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" fillId="0" borderId="0"/>
    <xf numFmtId="0" fontId="1" fillId="0" borderId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369">
    <xf numFmtId="0" fontId="0" fillId="0" borderId="0" xfId="0"/>
    <xf numFmtId="0" fontId="6" fillId="0" borderId="1" xfId="0" applyFont="1" applyBorder="1"/>
    <xf numFmtId="0" fontId="6" fillId="0" borderId="1" xfId="0" applyFont="1" applyFill="1" applyBorder="1"/>
    <xf numFmtId="0" fontId="7" fillId="0" borderId="1" xfId="0" applyFont="1" applyFill="1" applyBorder="1"/>
    <xf numFmtId="0" fontId="8" fillId="0" borderId="1" xfId="0" applyFont="1" applyBorder="1"/>
    <xf numFmtId="0" fontId="7" fillId="0" borderId="1" xfId="0" applyFont="1" applyBorder="1"/>
    <xf numFmtId="0" fontId="7" fillId="0" borderId="0" xfId="0" applyFont="1"/>
    <xf numFmtId="0" fontId="6" fillId="0" borderId="0" xfId="0" applyFont="1"/>
    <xf numFmtId="0" fontId="9" fillId="0" borderId="0" xfId="0" applyFont="1" applyFill="1"/>
    <xf numFmtId="0" fontId="10" fillId="0" borderId="0" xfId="0" applyFont="1" applyFill="1"/>
    <xf numFmtId="0" fontId="8" fillId="0" borderId="0" xfId="0" applyFont="1"/>
    <xf numFmtId="0" fontId="8" fillId="0" borderId="0" xfId="1" applyFont="1" applyAlignment="1">
      <alignment vertical="center"/>
    </xf>
    <xf numFmtId="0" fontId="8" fillId="0" borderId="0" xfId="0" applyFont="1" applyFill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7" fillId="0" borderId="0" xfId="0" applyFont="1" applyFill="1" applyAlignment="1">
      <alignment horizontal="right"/>
    </xf>
    <xf numFmtId="0" fontId="13" fillId="0" borderId="0" xfId="0" applyFont="1" applyFill="1"/>
    <xf numFmtId="0" fontId="14" fillId="0" borderId="0" xfId="0" applyFont="1"/>
    <xf numFmtId="0" fontId="14" fillId="0" borderId="0" xfId="0" applyFont="1" applyFill="1"/>
    <xf numFmtId="0" fontId="7" fillId="0" borderId="0" xfId="0" applyFont="1" applyFill="1"/>
    <xf numFmtId="0" fontId="19" fillId="0" borderId="0" xfId="0" applyFont="1" applyFill="1" applyBorder="1"/>
    <xf numFmtId="0" fontId="19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41" fontId="19" fillId="0" borderId="0" xfId="0" applyNumberFormat="1" applyFont="1" applyFill="1" applyBorder="1" applyAlignment="1">
      <alignment horizontal="right"/>
    </xf>
    <xf numFmtId="41" fontId="19" fillId="0" borderId="0" xfId="0" applyNumberFormat="1" applyFont="1" applyFill="1" applyBorder="1"/>
    <xf numFmtId="0" fontId="19" fillId="0" borderId="0" xfId="0" applyFont="1" applyFill="1" applyBorder="1" applyAlignment="1">
      <alignment horizontal="left" vertical="center" wrapText="1"/>
    </xf>
    <xf numFmtId="41" fontId="19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41" fontId="18" fillId="0" borderId="2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/>
    </xf>
    <xf numFmtId="43" fontId="18" fillId="0" borderId="0" xfId="0" applyNumberFormat="1" applyFont="1" applyFill="1" applyBorder="1" applyAlignment="1">
      <alignment horizontal="right"/>
    </xf>
    <xf numFmtId="41" fontId="18" fillId="0" borderId="0" xfId="0" applyNumberFormat="1" applyFont="1" applyFill="1" applyBorder="1" applyAlignment="1">
      <alignment horizontal="right"/>
    </xf>
    <xf numFmtId="41" fontId="19" fillId="0" borderId="1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166" fontId="19" fillId="0" borderId="0" xfId="11" applyNumberFormat="1" applyFont="1" applyFill="1" applyBorder="1"/>
    <xf numFmtId="0" fontId="24" fillId="0" borderId="0" xfId="0" applyFont="1" applyFill="1" applyBorder="1" applyAlignment="1">
      <alignment horizontal="center"/>
    </xf>
    <xf numFmtId="166" fontId="19" fillId="0" borderId="0" xfId="0" applyNumberFormat="1" applyFont="1" applyFill="1" applyBorder="1"/>
    <xf numFmtId="0" fontId="26" fillId="0" borderId="0" xfId="0" applyFont="1" applyFill="1" applyBorder="1" applyAlignment="1">
      <alignment horizontal="center"/>
    </xf>
    <xf numFmtId="41" fontId="22" fillId="0" borderId="0" xfId="11" applyNumberFormat="1" applyFont="1" applyFill="1" applyBorder="1" applyAlignment="1"/>
    <xf numFmtId="41" fontId="26" fillId="0" borderId="0" xfId="0" applyNumberFormat="1" applyFont="1" applyFill="1" applyBorder="1" applyAlignment="1">
      <alignment horizontal="center"/>
    </xf>
    <xf numFmtId="0" fontId="25" fillId="0" borderId="0" xfId="6" applyFont="1" applyFill="1" applyBorder="1" applyAlignment="1">
      <alignment horizontal="center"/>
    </xf>
    <xf numFmtId="41" fontId="25" fillId="0" borderId="0" xfId="6" applyNumberFormat="1" applyFont="1" applyFill="1" applyBorder="1" applyAlignment="1">
      <alignment horizontal="center" vertical="center"/>
    </xf>
    <xf numFmtId="0" fontId="25" fillId="0" borderId="0" xfId="6" applyFont="1" applyFill="1" applyBorder="1" applyAlignment="1">
      <alignment horizontal="center" vertical="center"/>
    </xf>
    <xf numFmtId="0" fontId="25" fillId="0" borderId="0" xfId="6" applyFont="1" applyFill="1" applyBorder="1" applyAlignment="1">
      <alignment horizontal="left" vertical="center"/>
    </xf>
    <xf numFmtId="41" fontId="25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left" vertical="center"/>
    </xf>
    <xf numFmtId="0" fontId="14" fillId="0" borderId="0" xfId="6" applyFont="1" applyFill="1" applyBorder="1" applyAlignment="1">
      <alignment horizontal="center" vertical="center"/>
    </xf>
    <xf numFmtId="41" fontId="19" fillId="0" borderId="0" xfId="6" applyNumberFormat="1" applyFont="1" applyFill="1" applyBorder="1" applyAlignment="1">
      <alignment horizontal="right" vertical="center" wrapText="1"/>
    </xf>
    <xf numFmtId="0" fontId="28" fillId="0" borderId="0" xfId="0" applyFont="1" applyFill="1"/>
    <xf numFmtId="0" fontId="30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/>
    <xf numFmtId="0" fontId="21" fillId="0" borderId="0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right"/>
    </xf>
    <xf numFmtId="0" fontId="21" fillId="0" borderId="0" xfId="1" applyFont="1" applyFill="1" applyBorder="1" applyAlignment="1">
      <alignment horizontal="left"/>
    </xf>
    <xf numFmtId="0" fontId="29" fillId="0" borderId="0" xfId="0" applyFont="1" applyFill="1" applyBorder="1" applyAlignment="1">
      <alignment horizontal="left" vertical="center" wrapText="1"/>
    </xf>
    <xf numFmtId="0" fontId="33" fillId="0" borderId="0" xfId="1" applyFont="1" applyFill="1" applyBorder="1" applyAlignment="1">
      <alignment vertical="center"/>
    </xf>
    <xf numFmtId="0" fontId="31" fillId="0" borderId="0" xfId="1" applyFont="1" applyFill="1" applyBorder="1" applyAlignment="1">
      <alignment horizontal="right" vertical="center"/>
    </xf>
    <xf numFmtId="0" fontId="33" fillId="0" borderId="0" xfId="1" applyFont="1" applyFill="1" applyBorder="1" applyAlignment="1">
      <alignment horizontal="center" vertical="center"/>
    </xf>
    <xf numFmtId="0" fontId="14" fillId="0" borderId="0" xfId="0" applyFont="1" applyFill="1" applyBorder="1"/>
    <xf numFmtId="0" fontId="33" fillId="0" borderId="0" xfId="0" applyFont="1" applyFill="1" applyBorder="1"/>
    <xf numFmtId="0" fontId="34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 wrapText="1"/>
    </xf>
    <xf numFmtId="41" fontId="34" fillId="0" borderId="1" xfId="0" applyNumberFormat="1" applyFont="1" applyFill="1" applyBorder="1" applyAlignment="1">
      <alignment horizontal="left" vertical="center"/>
    </xf>
    <xf numFmtId="0" fontId="0" fillId="0" borderId="0" xfId="0" applyFill="1"/>
    <xf numFmtId="0" fontId="34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 wrapText="1"/>
    </xf>
    <xf numFmtId="41" fontId="34" fillId="0" borderId="0" xfId="0" applyNumberFormat="1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 wrapText="1"/>
    </xf>
    <xf numFmtId="41" fontId="37" fillId="0" borderId="0" xfId="0" applyNumberFormat="1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41" fontId="14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wrapText="1"/>
    </xf>
    <xf numFmtId="41" fontId="34" fillId="0" borderId="0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center" wrapText="1"/>
    </xf>
    <xf numFmtId="41" fontId="38" fillId="0" borderId="0" xfId="0" applyNumberFormat="1" applyFont="1" applyFill="1" applyBorder="1" applyAlignment="1">
      <alignment horizontal="right"/>
    </xf>
    <xf numFmtId="0" fontId="25" fillId="0" borderId="0" xfId="1" applyFont="1" applyFill="1" applyAlignment="1">
      <alignment vertical="center"/>
    </xf>
    <xf numFmtId="3" fontId="0" fillId="0" borderId="0" xfId="0" applyNumberFormat="1" applyFill="1"/>
    <xf numFmtId="0" fontId="25" fillId="0" borderId="0" xfId="1" applyFont="1" applyFill="1" applyAlignment="1">
      <alignment vertical="center" wrapText="1"/>
    </xf>
    <xf numFmtId="0" fontId="37" fillId="0" borderId="0" xfId="0" applyFont="1" applyFill="1" applyBorder="1"/>
    <xf numFmtId="41" fontId="34" fillId="0" borderId="2" xfId="7" applyNumberFormat="1" applyFont="1" applyFill="1" applyBorder="1" applyAlignment="1">
      <alignment horizontal="right" vertical="center"/>
    </xf>
    <xf numFmtId="41" fontId="34" fillId="0" borderId="0" xfId="7" applyNumberFormat="1" applyFont="1" applyFill="1" applyBorder="1" applyAlignment="1">
      <alignment horizontal="right" vertical="center"/>
    </xf>
    <xf numFmtId="41" fontId="37" fillId="0" borderId="0" xfId="0" applyNumberFormat="1" applyFont="1" applyFill="1" applyBorder="1" applyAlignment="1">
      <alignment horizontal="right"/>
    </xf>
    <xf numFmtId="41" fontId="34" fillId="0" borderId="3" xfId="7" applyNumberFormat="1" applyFont="1" applyFill="1" applyBorder="1" applyAlignment="1">
      <alignment vertical="center"/>
    </xf>
    <xf numFmtId="41" fontId="14" fillId="0" borderId="0" xfId="0" applyNumberFormat="1" applyFont="1" applyFill="1" applyBorder="1" applyAlignment="1">
      <alignment horizontal="right" vertical="center"/>
    </xf>
    <xf numFmtId="0" fontId="34" fillId="0" borderId="0" xfId="6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center" wrapText="1"/>
    </xf>
    <xf numFmtId="41" fontId="34" fillId="0" borderId="2" xfId="7" applyNumberFormat="1" applyFont="1" applyFill="1" applyBorder="1" applyAlignment="1">
      <alignment vertical="center"/>
    </xf>
    <xf numFmtId="41" fontId="34" fillId="0" borderId="0" xfId="7" applyNumberFormat="1" applyFont="1" applyFill="1" applyBorder="1" applyAlignment="1">
      <alignment vertical="center"/>
    </xf>
    <xf numFmtId="0" fontId="34" fillId="0" borderId="0" xfId="6" applyFont="1" applyFill="1" applyBorder="1" applyAlignment="1">
      <alignment horizontal="left" vertical="center"/>
    </xf>
    <xf numFmtId="41" fontId="34" fillId="0" borderId="1" xfId="7" applyNumberFormat="1" applyFont="1" applyFill="1" applyBorder="1" applyAlignment="1">
      <alignment vertical="center"/>
    </xf>
    <xf numFmtId="0" fontId="7" fillId="0" borderId="0" xfId="1" applyFont="1" applyFill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19" fillId="0" borderId="0" xfId="1" applyFont="1" applyFill="1" applyAlignment="1">
      <alignment horizontal="left" vertical="center"/>
    </xf>
    <xf numFmtId="41" fontId="0" fillId="0" borderId="0" xfId="0" applyNumberFormat="1" applyFill="1"/>
    <xf numFmtId="0" fontId="40" fillId="0" borderId="0" xfId="0" applyFont="1" applyFill="1" applyBorder="1" applyAlignment="1">
      <alignment horizontal="center" wrapText="1"/>
    </xf>
    <xf numFmtId="41" fontId="41" fillId="0" borderId="0" xfId="0" applyNumberFormat="1" applyFont="1" applyFill="1" applyBorder="1" applyAlignment="1">
      <alignment horizontal="right"/>
    </xf>
    <xf numFmtId="0" fontId="19" fillId="0" borderId="0" xfId="1" applyFont="1" applyFill="1" applyAlignment="1">
      <alignment horizontal="left" vertical="center" wrapText="1"/>
    </xf>
    <xf numFmtId="0" fontId="42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center" wrapText="1"/>
    </xf>
    <xf numFmtId="0" fontId="45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center"/>
    </xf>
    <xf numFmtId="41" fontId="37" fillId="0" borderId="0" xfId="0" applyNumberFormat="1" applyFont="1" applyFill="1" applyBorder="1"/>
    <xf numFmtId="41" fontId="29" fillId="0" borderId="0" xfId="0" applyNumberFormat="1" applyFont="1" applyFill="1" applyBorder="1" applyAlignment="1">
      <alignment horizontal="left" vertical="center" wrapText="1"/>
    </xf>
    <xf numFmtId="41" fontId="14" fillId="0" borderId="0" xfId="0" applyNumberFormat="1" applyFont="1" applyFill="1" applyBorder="1" applyAlignment="1">
      <alignment horizontal="center"/>
    </xf>
    <xf numFmtId="3" fontId="46" fillId="0" borderId="0" xfId="0" applyNumberFormat="1" applyFont="1" applyFill="1" applyBorder="1" applyAlignment="1">
      <alignment horizontal="right"/>
    </xf>
    <xf numFmtId="0" fontId="25" fillId="0" borderId="0" xfId="8" applyFont="1" applyFill="1" applyAlignment="1">
      <alignment vertical="center"/>
    </xf>
    <xf numFmtId="0" fontId="25" fillId="0" borderId="0" xfId="2" applyFont="1" applyFill="1" applyBorder="1" applyAlignment="1">
      <alignment vertical="center"/>
    </xf>
    <xf numFmtId="49" fontId="47" fillId="0" borderId="0" xfId="3" applyNumberFormat="1" applyFont="1" applyFill="1" applyBorder="1" applyAlignment="1">
      <alignment horizontal="right" vertical="center" wrapText="1"/>
    </xf>
    <xf numFmtId="0" fontId="25" fillId="0" borderId="0" xfId="2" applyFont="1" applyFill="1"/>
    <xf numFmtId="15" fontId="48" fillId="0" borderId="0" xfId="1" applyNumberFormat="1" applyFont="1" applyFill="1" applyBorder="1" applyAlignment="1">
      <alignment horizontal="center" vertical="center" wrapText="1"/>
    </xf>
    <xf numFmtId="41" fontId="47" fillId="0" borderId="0" xfId="3" applyNumberFormat="1" applyFont="1" applyFill="1" applyBorder="1" applyAlignment="1">
      <alignment horizontal="right" vertical="center" wrapText="1"/>
    </xf>
    <xf numFmtId="0" fontId="49" fillId="0" borderId="0" xfId="2" applyFont="1" applyFill="1" applyBorder="1" applyAlignment="1">
      <alignment horizontal="center"/>
    </xf>
    <xf numFmtId="41" fontId="25" fillId="0" borderId="0" xfId="2" applyNumberFormat="1" applyFont="1" applyFill="1"/>
    <xf numFmtId="0" fontId="23" fillId="0" borderId="0" xfId="2" applyFont="1" applyFill="1"/>
    <xf numFmtId="41" fontId="23" fillId="0" borderId="2" xfId="5" applyNumberFormat="1" applyFont="1" applyFill="1" applyBorder="1" applyAlignment="1">
      <alignment horizontal="right"/>
    </xf>
    <xf numFmtId="41" fontId="23" fillId="0" borderId="1" xfId="5" applyNumberFormat="1" applyFont="1" applyFill="1" applyBorder="1" applyAlignment="1">
      <alignment horizontal="right"/>
    </xf>
    <xf numFmtId="41" fontId="23" fillId="0" borderId="4" xfId="5" applyNumberFormat="1" applyFont="1" applyFill="1" applyBorder="1" applyAlignment="1">
      <alignment horizontal="right"/>
    </xf>
    <xf numFmtId="41" fontId="25" fillId="0" borderId="0" xfId="2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horizontal="center"/>
    </xf>
    <xf numFmtId="0" fontId="49" fillId="0" borderId="0" xfId="2" applyFont="1" applyFill="1" applyAlignment="1">
      <alignment horizontal="center"/>
    </xf>
    <xf numFmtId="0" fontId="50" fillId="0" borderId="0" xfId="0" applyFont="1" applyFill="1" applyBorder="1"/>
    <xf numFmtId="0" fontId="50" fillId="0" borderId="0" xfId="0" applyFont="1" applyFill="1" applyBorder="1" applyAlignment="1">
      <alignment horizontal="right"/>
    </xf>
    <xf numFmtId="0" fontId="25" fillId="0" borderId="0" xfId="2" applyFont="1" applyFill="1" applyAlignment="1">
      <alignment horizontal="center"/>
    </xf>
    <xf numFmtId="0" fontId="50" fillId="0" borderId="0" xfId="1" applyFont="1" applyFill="1" applyBorder="1" applyAlignment="1">
      <alignment horizontal="left" vertical="center"/>
    </xf>
    <xf numFmtId="0" fontId="50" fillId="0" borderId="0" xfId="1" applyFont="1" applyFill="1" applyBorder="1" applyAlignment="1">
      <alignment horizontal="right" vertical="center"/>
    </xf>
    <xf numFmtId="0" fontId="51" fillId="0" borderId="0" xfId="1" applyFont="1" applyFill="1" applyBorder="1" applyAlignment="1">
      <alignment vertical="center"/>
    </xf>
    <xf numFmtId="0" fontId="52" fillId="0" borderId="0" xfId="2" applyFont="1" applyFill="1"/>
    <xf numFmtId="0" fontId="25" fillId="0" borderId="0" xfId="3" applyNumberFormat="1" applyFont="1" applyFill="1" applyBorder="1" applyAlignment="1" applyProtection="1">
      <alignment vertical="top"/>
    </xf>
    <xf numFmtId="0" fontId="19" fillId="0" borderId="0" xfId="3" applyNumberFormat="1" applyFont="1" applyFill="1" applyBorder="1" applyAlignment="1" applyProtection="1">
      <alignment vertical="top"/>
    </xf>
    <xf numFmtId="0" fontId="19" fillId="0" borderId="0" xfId="3" applyNumberFormat="1" applyFont="1" applyFill="1" applyBorder="1" applyAlignment="1" applyProtection="1">
      <alignment vertical="top"/>
      <protection locked="0"/>
    </xf>
    <xf numFmtId="0" fontId="31" fillId="0" borderId="0" xfId="3" applyNumberFormat="1" applyFont="1" applyFill="1" applyBorder="1" applyAlignment="1" applyProtection="1">
      <alignment vertical="top"/>
      <protection locked="0"/>
    </xf>
    <xf numFmtId="0" fontId="18" fillId="0" borderId="0" xfId="3" applyNumberFormat="1" applyFont="1" applyFill="1" applyBorder="1" applyAlignment="1" applyProtection="1">
      <alignment vertical="center"/>
    </xf>
    <xf numFmtId="41" fontId="25" fillId="0" borderId="0" xfId="5" applyNumberFormat="1" applyFont="1" applyFill="1" applyBorder="1" applyAlignment="1">
      <alignment horizontal="right"/>
    </xf>
    <xf numFmtId="41" fontId="18" fillId="0" borderId="4" xfId="0" applyNumberFormat="1" applyFont="1" applyFill="1" applyBorder="1" applyAlignment="1">
      <alignment horizontal="right"/>
    </xf>
    <xf numFmtId="41" fontId="18" fillId="0" borderId="0" xfId="3" applyNumberFormat="1" applyFont="1" applyFill="1" applyBorder="1" applyAlignment="1" applyProtection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5" xfId="1" applyFont="1" applyFill="1" applyBorder="1" applyAlignment="1">
      <alignment vertical="center"/>
    </xf>
    <xf numFmtId="0" fontId="12" fillId="0" borderId="0" xfId="0" applyFont="1" applyFill="1"/>
    <xf numFmtId="0" fontId="56" fillId="0" borderId="0" xfId="0" applyFont="1" applyFill="1" applyAlignment="1">
      <alignment wrapText="1"/>
    </xf>
    <xf numFmtId="0" fontId="55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24" fillId="0" borderId="0" xfId="0" applyFont="1" applyFill="1"/>
    <xf numFmtId="41" fontId="58" fillId="0" borderId="0" xfId="0" applyNumberFormat="1" applyFont="1" applyFill="1"/>
    <xf numFmtId="41" fontId="59" fillId="0" borderId="0" xfId="5" applyNumberFormat="1" applyFont="1" applyFill="1" applyBorder="1" applyAlignment="1">
      <alignment horizontal="right"/>
    </xf>
    <xf numFmtId="0" fontId="16" fillId="0" borderId="0" xfId="0" applyFont="1" applyFill="1"/>
    <xf numFmtId="166" fontId="57" fillId="0" borderId="0" xfId="12" applyNumberFormat="1" applyFont="1" applyFill="1" applyBorder="1" applyAlignment="1">
      <alignment horizontal="right"/>
    </xf>
    <xf numFmtId="0" fontId="60" fillId="0" borderId="0" xfId="0" applyFont="1" applyFill="1" applyBorder="1" applyAlignment="1">
      <alignment horizontal="center" wrapText="1"/>
    </xf>
    <xf numFmtId="166" fontId="18" fillId="0" borderId="0" xfId="12" applyNumberFormat="1" applyFont="1" applyFill="1" applyBorder="1" applyAlignment="1" applyProtection="1">
      <alignment vertical="center"/>
    </xf>
    <xf numFmtId="41" fontId="23" fillId="0" borderId="0" xfId="11" applyNumberFormat="1" applyFont="1" applyFill="1" applyBorder="1" applyAlignment="1"/>
    <xf numFmtId="9" fontId="18" fillId="0" borderId="0" xfId="13" applyFont="1" applyFill="1" applyBorder="1" applyAlignment="1">
      <alignment horizontal="right"/>
    </xf>
    <xf numFmtId="41" fontId="44" fillId="0" borderId="0" xfId="11" applyNumberFormat="1" applyFont="1" applyFill="1" applyBorder="1" applyAlignment="1">
      <alignment horizontal="right"/>
    </xf>
    <xf numFmtId="0" fontId="50" fillId="0" borderId="0" xfId="0" applyFont="1" applyFill="1" applyBorder="1" applyAlignment="1">
      <alignment horizontal="left" vertical="center"/>
    </xf>
    <xf numFmtId="0" fontId="21" fillId="0" borderId="0" xfId="1" applyFont="1" applyFill="1" applyBorder="1" applyAlignment="1">
      <alignment horizontal="right"/>
    </xf>
    <xf numFmtId="0" fontId="25" fillId="0" borderId="0" xfId="0" applyFont="1" applyFill="1" applyBorder="1" applyAlignment="1">
      <alignment horizontal="left" vertical="center" wrapText="1"/>
    </xf>
    <xf numFmtId="0" fontId="63" fillId="0" borderId="0" xfId="2" applyFont="1" applyFill="1" applyBorder="1"/>
    <xf numFmtId="41" fontId="49" fillId="0" borderId="0" xfId="2" applyNumberFormat="1" applyFont="1" applyFill="1" applyBorder="1" applyAlignment="1">
      <alignment horizontal="center"/>
    </xf>
    <xf numFmtId="0" fontId="24" fillId="0" borderId="1" xfId="9" applyFont="1" applyFill="1" applyBorder="1" applyAlignment="1">
      <alignment vertical="center"/>
    </xf>
    <xf numFmtId="0" fontId="24" fillId="0" borderId="0" xfId="9" applyFont="1" applyFill="1" applyBorder="1" applyAlignment="1">
      <alignment vertical="center"/>
    </xf>
    <xf numFmtId="0" fontId="24" fillId="0" borderId="5" xfId="9" applyFont="1" applyFill="1" applyBorder="1" applyAlignment="1">
      <alignment vertical="center"/>
    </xf>
    <xf numFmtId="0" fontId="24" fillId="0" borderId="0" xfId="9" applyFont="1" applyFill="1" applyBorder="1" applyAlignment="1">
      <alignment horizontal="left" vertical="center"/>
    </xf>
    <xf numFmtId="15" fontId="64" fillId="0" borderId="0" xfId="1" applyNumberFormat="1" applyFont="1" applyFill="1" applyBorder="1" applyAlignment="1">
      <alignment horizontal="center" vertical="center" wrapText="1"/>
    </xf>
    <xf numFmtId="0" fontId="66" fillId="0" borderId="0" xfId="8" quotePrefix="1" applyFont="1" applyFill="1" applyBorder="1" applyAlignment="1">
      <alignment horizontal="left" vertical="center"/>
    </xf>
    <xf numFmtId="0" fontId="67" fillId="0" borderId="0" xfId="2" applyFont="1" applyFill="1" applyBorder="1" applyAlignment="1">
      <alignment vertical="top" wrapText="1"/>
    </xf>
    <xf numFmtId="41" fontId="25" fillId="0" borderId="0" xfId="2" applyNumberFormat="1" applyFont="1" applyFill="1" applyBorder="1"/>
    <xf numFmtId="0" fontId="27" fillId="0" borderId="0" xfId="2" applyFont="1" applyFill="1" applyBorder="1" applyAlignment="1">
      <alignment vertical="top" wrapText="1"/>
    </xf>
    <xf numFmtId="41" fontId="25" fillId="0" borderId="0" xfId="5" applyNumberFormat="1" applyFont="1" applyFill="1" applyBorder="1" applyAlignment="1">
      <alignment horizontal="center" vertical="center"/>
    </xf>
    <xf numFmtId="0" fontId="25" fillId="0" borderId="0" xfId="0" applyFont="1" applyFill="1" applyBorder="1"/>
    <xf numFmtId="49" fontId="25" fillId="0" borderId="0" xfId="2" applyNumberFormat="1" applyFont="1" applyFill="1" applyBorder="1"/>
    <xf numFmtId="0" fontId="67" fillId="0" borderId="0" xfId="2" applyFont="1" applyFill="1" applyBorder="1" applyAlignment="1">
      <alignment vertical="top"/>
    </xf>
    <xf numFmtId="0" fontId="27" fillId="0" borderId="0" xfId="2" applyFont="1" applyFill="1" applyBorder="1" applyAlignment="1">
      <alignment vertical="top"/>
    </xf>
    <xf numFmtId="0" fontId="49" fillId="0" borderId="0" xfId="2" applyFont="1" applyFill="1" applyBorder="1" applyAlignment="1">
      <alignment horizontal="center" vertical="center"/>
    </xf>
    <xf numFmtId="167" fontId="49" fillId="0" borderId="0" xfId="2" applyNumberFormat="1" applyFont="1" applyFill="1" applyBorder="1" applyAlignment="1">
      <alignment horizontal="center"/>
    </xf>
    <xf numFmtId="41" fontId="23" fillId="0" borderId="0" xfId="2" applyNumberFormat="1" applyFont="1" applyFill="1" applyBorder="1"/>
    <xf numFmtId="41" fontId="23" fillId="0" borderId="0" xfId="2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vertical="top" wrapText="1"/>
    </xf>
    <xf numFmtId="0" fontId="25" fillId="0" borderId="0" xfId="2" applyFont="1" applyFill="1" applyBorder="1"/>
    <xf numFmtId="0" fontId="23" fillId="0" borderId="0" xfId="2" applyFont="1" applyFill="1" applyBorder="1" applyAlignment="1">
      <alignment wrapText="1"/>
    </xf>
    <xf numFmtId="49" fontId="23" fillId="0" borderId="0" xfId="2" applyNumberFormat="1" applyFont="1" applyFill="1" applyBorder="1" applyAlignment="1">
      <alignment horizontal="center"/>
    </xf>
    <xf numFmtId="41" fontId="23" fillId="0" borderId="0" xfId="2" applyNumberFormat="1" applyFont="1" applyFill="1"/>
    <xf numFmtId="49" fontId="25" fillId="0" borderId="0" xfId="2" applyNumberFormat="1" applyFont="1" applyFill="1" applyBorder="1" applyAlignment="1">
      <alignment horizontal="right"/>
    </xf>
    <xf numFmtId="0" fontId="68" fillId="0" borderId="0" xfId="10" applyFont="1" applyFill="1" applyBorder="1" applyAlignment="1">
      <alignment horizontal="left" vertical="center"/>
    </xf>
    <xf numFmtId="0" fontId="50" fillId="0" borderId="0" xfId="1" applyFont="1" applyFill="1" applyBorder="1" applyAlignment="1">
      <alignment vertical="center"/>
    </xf>
    <xf numFmtId="0" fontId="53" fillId="0" borderId="0" xfId="1" applyFont="1" applyFill="1" applyBorder="1" applyAlignment="1">
      <alignment horizontal="right" vertical="center"/>
    </xf>
    <xf numFmtId="0" fontId="51" fillId="0" borderId="0" xfId="0" applyFont="1" applyFill="1" applyBorder="1" applyAlignment="1">
      <alignment horizontal="right"/>
    </xf>
    <xf numFmtId="0" fontId="50" fillId="0" borderId="0" xfId="1" applyFont="1" applyFill="1" applyBorder="1" applyAlignment="1">
      <alignment horizontal="left"/>
    </xf>
    <xf numFmtId="0" fontId="49" fillId="0" borderId="0" xfId="4" applyFont="1" applyFill="1"/>
    <xf numFmtId="0" fontId="25" fillId="0" borderId="0" xfId="4" applyFont="1" applyFill="1"/>
    <xf numFmtId="0" fontId="50" fillId="0" borderId="0" xfId="1" applyFont="1" applyFill="1" applyBorder="1" applyAlignment="1">
      <alignment horizontal="right"/>
    </xf>
    <xf numFmtId="41" fontId="62" fillId="0" borderId="0" xfId="2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 vertical="top"/>
    </xf>
    <xf numFmtId="166" fontId="38" fillId="0" borderId="0" xfId="11" applyNumberFormat="1" applyFont="1" applyFill="1" applyBorder="1" applyAlignment="1">
      <alignment horizontal="right"/>
    </xf>
    <xf numFmtId="43" fontId="49" fillId="0" borderId="0" xfId="12" applyFont="1" applyFill="1" applyBorder="1" applyAlignment="1">
      <alignment horizontal="center"/>
    </xf>
    <xf numFmtId="0" fontId="29" fillId="0" borderId="0" xfId="0" applyFont="1" applyFill="1"/>
    <xf numFmtId="0" fontId="65" fillId="0" borderId="1" xfId="1" applyFont="1" applyFill="1" applyBorder="1" applyAlignment="1">
      <alignment horizontal="left" vertical="center"/>
    </xf>
    <xf numFmtId="0" fontId="65" fillId="0" borderId="0" xfId="1" applyFont="1" applyFill="1" applyBorder="1" applyAlignment="1">
      <alignment horizontal="left" vertical="center"/>
    </xf>
    <xf numFmtId="0" fontId="69" fillId="0" borderId="0" xfId="0" applyFont="1" applyFill="1" applyBorder="1" applyAlignment="1"/>
    <xf numFmtId="0" fontId="52" fillId="0" borderId="0" xfId="0" applyFont="1" applyFill="1" applyBorder="1" applyAlignment="1"/>
    <xf numFmtId="0" fontId="52" fillId="0" borderId="0" xfId="0" applyFont="1" applyFill="1" applyBorder="1"/>
    <xf numFmtId="0" fontId="70" fillId="0" borderId="0" xfId="0" applyFont="1" applyFill="1" applyBorder="1" applyAlignment="1">
      <alignment horizontal="right"/>
    </xf>
    <xf numFmtId="0" fontId="52" fillId="0" borderId="0" xfId="3" applyFont="1" applyFill="1" applyAlignment="1">
      <alignment horizontal="left"/>
    </xf>
    <xf numFmtId="0" fontId="52" fillId="0" borderId="0" xfId="3" applyNumberFormat="1" applyFont="1" applyFill="1" applyBorder="1" applyAlignment="1" applyProtection="1">
      <alignment vertical="top"/>
    </xf>
    <xf numFmtId="0" fontId="71" fillId="0" borderId="1" xfId="1" applyFont="1" applyFill="1" applyBorder="1" applyAlignment="1">
      <alignment horizontal="left" vertical="center"/>
    </xf>
    <xf numFmtId="0" fontId="71" fillId="0" borderId="0" xfId="1" applyFont="1" applyFill="1" applyBorder="1" applyAlignment="1">
      <alignment horizontal="center" vertical="center"/>
    </xf>
    <xf numFmtId="0" fontId="73" fillId="0" borderId="0" xfId="0" applyFont="1" applyFill="1" applyBorder="1" applyAlignment="1"/>
    <xf numFmtId="0" fontId="72" fillId="0" borderId="0" xfId="0" applyNumberFormat="1" applyFont="1" applyFill="1" applyBorder="1" applyAlignment="1" applyProtection="1">
      <alignment vertical="top" wrapText="1"/>
    </xf>
    <xf numFmtId="0" fontId="71" fillId="0" borderId="0" xfId="3" applyNumberFormat="1" applyFont="1" applyFill="1" applyBorder="1" applyAlignment="1" applyProtection="1">
      <alignment vertical="center" wrapText="1"/>
    </xf>
    <xf numFmtId="0" fontId="72" fillId="0" borderId="0" xfId="3" applyNumberFormat="1" applyFont="1" applyFill="1" applyBorder="1" applyAlignment="1" applyProtection="1">
      <alignment vertical="center" wrapText="1"/>
    </xf>
    <xf numFmtId="0" fontId="74" fillId="0" borderId="0" xfId="3" applyNumberFormat="1" applyFont="1" applyFill="1" applyBorder="1" applyAlignment="1" applyProtection="1">
      <alignment vertical="center" wrapText="1"/>
    </xf>
    <xf numFmtId="0" fontId="72" fillId="0" borderId="0" xfId="0" applyNumberFormat="1" applyFont="1" applyFill="1" applyBorder="1" applyAlignment="1" applyProtection="1">
      <alignment vertical="top"/>
    </xf>
    <xf numFmtId="0" fontId="73" fillId="0" borderId="0" xfId="0" applyNumberFormat="1" applyFont="1" applyFill="1" applyBorder="1" applyAlignment="1" applyProtection="1">
      <alignment horizontal="left" vertical="top" wrapText="1" indent="1"/>
    </xf>
    <xf numFmtId="0" fontId="73" fillId="0" borderId="0" xfId="0" applyNumberFormat="1" applyFont="1" applyFill="1" applyBorder="1" applyAlignment="1" applyProtection="1">
      <alignment horizontal="left" vertical="top" indent="1"/>
    </xf>
    <xf numFmtId="0" fontId="74" fillId="0" borderId="0" xfId="0" applyFont="1" applyFill="1" applyBorder="1"/>
    <xf numFmtId="0" fontId="72" fillId="0" borderId="0" xfId="0" applyFont="1" applyFill="1" applyBorder="1"/>
    <xf numFmtId="0" fontId="75" fillId="0" borderId="0" xfId="0" applyFont="1" applyFill="1" applyBorder="1" applyAlignment="1">
      <alignment horizontal="left" vertical="center" wrapText="1"/>
    </xf>
    <xf numFmtId="0" fontId="75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horizontal="right"/>
    </xf>
    <xf numFmtId="0" fontId="73" fillId="0" borderId="0" xfId="0" applyFont="1" applyFill="1" applyBorder="1" applyAlignment="1">
      <alignment horizontal="right"/>
    </xf>
    <xf numFmtId="0" fontId="74" fillId="0" borderId="0" xfId="1" applyFont="1" applyFill="1" applyBorder="1" applyAlignment="1">
      <alignment horizontal="left"/>
    </xf>
    <xf numFmtId="0" fontId="74" fillId="0" borderId="0" xfId="1" applyFont="1" applyFill="1" applyBorder="1" applyAlignment="1">
      <alignment horizontal="right"/>
    </xf>
    <xf numFmtId="0" fontId="76" fillId="0" borderId="0" xfId="3" applyNumberFormat="1" applyFont="1" applyFill="1" applyBorder="1" applyAlignment="1" applyProtection="1">
      <alignment vertical="top"/>
    </xf>
    <xf numFmtId="0" fontId="72" fillId="0" borderId="0" xfId="3" applyFont="1" applyFill="1" applyAlignment="1">
      <alignment horizontal="left"/>
    </xf>
    <xf numFmtId="0" fontId="72" fillId="0" borderId="0" xfId="3" applyNumberFormat="1" applyFont="1" applyFill="1" applyBorder="1" applyAlignment="1" applyProtection="1">
      <alignment vertical="top"/>
    </xf>
    <xf numFmtId="0" fontId="52" fillId="0" borderId="1" xfId="3" applyNumberFormat="1" applyFont="1" applyFill="1" applyBorder="1" applyAlignment="1" applyProtection="1">
      <alignment vertical="top"/>
    </xf>
    <xf numFmtId="166" fontId="52" fillId="0" borderId="1" xfId="3" applyNumberFormat="1" applyFont="1" applyFill="1" applyBorder="1" applyAlignment="1" applyProtection="1">
      <alignment vertical="top"/>
    </xf>
    <xf numFmtId="166" fontId="52" fillId="0" borderId="0" xfId="3" applyNumberFormat="1" applyFont="1" applyFill="1" applyBorder="1" applyAlignment="1" applyProtection="1">
      <alignment vertical="top"/>
    </xf>
    <xf numFmtId="0" fontId="52" fillId="0" borderId="0" xfId="0" applyFont="1" applyFill="1" applyBorder="1" applyAlignment="1">
      <alignment horizontal="left" vertical="center"/>
    </xf>
    <xf numFmtId="14" fontId="52" fillId="0" borderId="0" xfId="3" applyNumberFormat="1" applyFont="1" applyFill="1" applyBorder="1" applyAlignment="1" applyProtection="1">
      <alignment vertical="top"/>
    </xf>
    <xf numFmtId="0" fontId="52" fillId="0" borderId="0" xfId="3" applyNumberFormat="1" applyFont="1" applyFill="1" applyBorder="1" applyAlignment="1" applyProtection="1">
      <alignment horizontal="center" vertical="center"/>
    </xf>
    <xf numFmtId="166" fontId="65" fillId="0" borderId="0" xfId="3" applyNumberFormat="1" applyFont="1" applyFill="1" applyBorder="1" applyAlignment="1" applyProtection="1">
      <alignment horizontal="center" vertical="center" wrapText="1"/>
    </xf>
    <xf numFmtId="0" fontId="52" fillId="0" borderId="0" xfId="3" applyNumberFormat="1" applyFont="1" applyFill="1" applyBorder="1" applyAlignment="1" applyProtection="1">
      <alignment vertical="top"/>
      <protection locked="0"/>
    </xf>
    <xf numFmtId="166" fontId="52" fillId="0" borderId="0" xfId="3" applyNumberFormat="1" applyFont="1" applyFill="1" applyBorder="1" applyAlignment="1" applyProtection="1">
      <alignment vertical="top"/>
      <protection locked="0"/>
    </xf>
    <xf numFmtId="0" fontId="65" fillId="0" borderId="0" xfId="0" applyFont="1" applyFill="1" applyBorder="1" applyAlignment="1">
      <alignment horizontal="right"/>
    </xf>
    <xf numFmtId="0" fontId="69" fillId="0" borderId="0" xfId="3" applyNumberFormat="1" applyFont="1" applyFill="1" applyBorder="1" applyAlignment="1" applyProtection="1">
      <alignment vertical="top"/>
      <protection locked="0"/>
    </xf>
    <xf numFmtId="166" fontId="65" fillId="0" borderId="0" xfId="0" applyNumberFormat="1" applyFont="1" applyFill="1" applyBorder="1" applyAlignment="1">
      <alignment horizontal="right"/>
    </xf>
    <xf numFmtId="0" fontId="70" fillId="0" borderId="0" xfId="3" applyNumberFormat="1" applyFont="1" applyFill="1" applyBorder="1" applyAlignment="1" applyProtection="1">
      <alignment vertical="center"/>
    </xf>
    <xf numFmtId="166" fontId="69" fillId="0" borderId="0" xfId="11" applyNumberFormat="1" applyFont="1" applyFill="1" applyBorder="1" applyAlignment="1" applyProtection="1">
      <alignment horizontal="right"/>
    </xf>
    <xf numFmtId="166" fontId="52" fillId="0" borderId="0" xfId="11" applyNumberFormat="1" applyFont="1" applyFill="1" applyBorder="1" applyAlignment="1" applyProtection="1">
      <alignment horizontal="right"/>
    </xf>
    <xf numFmtId="166" fontId="70" fillId="0" borderId="0" xfId="3" applyNumberFormat="1" applyFont="1" applyFill="1" applyBorder="1" applyAlignment="1" applyProtection="1">
      <alignment vertical="center"/>
    </xf>
    <xf numFmtId="166" fontId="69" fillId="0" borderId="0" xfId="11" applyNumberFormat="1" applyFont="1" applyFill="1" applyBorder="1" applyAlignment="1" applyProtection="1">
      <alignment vertical="center"/>
    </xf>
    <xf numFmtId="166" fontId="69" fillId="0" borderId="0" xfId="3" applyNumberFormat="1" applyFont="1" applyFill="1" applyBorder="1" applyAlignment="1" applyProtection="1">
      <alignment vertical="center"/>
    </xf>
    <xf numFmtId="166" fontId="52" fillId="0" borderId="0" xfId="3" applyNumberFormat="1" applyFont="1" applyFill="1" applyBorder="1" applyAlignment="1" applyProtection="1">
      <alignment horizontal="right"/>
    </xf>
    <xf numFmtId="166" fontId="65" fillId="0" borderId="0" xfId="3" applyNumberFormat="1" applyFont="1" applyFill="1" applyBorder="1" applyAlignment="1" applyProtection="1">
      <alignment horizontal="right"/>
    </xf>
    <xf numFmtId="166" fontId="65" fillId="0" borderId="0" xfId="3" applyNumberFormat="1" applyFont="1" applyFill="1" applyBorder="1" applyAlignment="1" applyProtection="1">
      <alignment vertical="center"/>
    </xf>
    <xf numFmtId="0" fontId="65" fillId="0" borderId="0" xfId="3" applyNumberFormat="1" applyFont="1" applyFill="1" applyBorder="1" applyAlignment="1" applyProtection="1">
      <alignment vertical="center"/>
    </xf>
    <xf numFmtId="43" fontId="65" fillId="0" borderId="0" xfId="3" applyNumberFormat="1" applyFont="1" applyFill="1" applyBorder="1" applyAlignment="1" applyProtection="1">
      <alignment vertical="center"/>
    </xf>
    <xf numFmtId="166" fontId="52" fillId="0" borderId="0" xfId="12" applyNumberFormat="1" applyFont="1" applyFill="1" applyBorder="1" applyAlignment="1" applyProtection="1">
      <alignment horizontal="right"/>
    </xf>
    <xf numFmtId="166" fontId="65" fillId="0" borderId="4" xfId="3" applyNumberFormat="1" applyFont="1" applyFill="1" applyBorder="1" applyAlignment="1" applyProtection="1">
      <alignment horizontal="right"/>
    </xf>
    <xf numFmtId="166" fontId="65" fillId="0" borderId="0" xfId="12" applyNumberFormat="1" applyFont="1" applyFill="1" applyBorder="1" applyAlignment="1" applyProtection="1">
      <alignment vertical="center"/>
    </xf>
    <xf numFmtId="166" fontId="52" fillId="0" borderId="0" xfId="12" applyNumberFormat="1" applyFont="1" applyFill="1" applyBorder="1" applyAlignment="1" applyProtection="1">
      <alignment vertical="center"/>
    </xf>
    <xf numFmtId="43" fontId="52" fillId="0" borderId="0" xfId="11" applyNumberFormat="1" applyFont="1" applyFill="1" applyBorder="1" applyAlignment="1" applyProtection="1">
      <alignment horizontal="right"/>
    </xf>
    <xf numFmtId="166" fontId="65" fillId="0" borderId="0" xfId="12" applyNumberFormat="1" applyFont="1" applyFill="1" applyBorder="1" applyAlignment="1" applyProtection="1">
      <alignment horizontal="right"/>
    </xf>
    <xf numFmtId="166" fontId="65" fillId="0" borderId="1" xfId="12" applyNumberFormat="1" applyFont="1" applyFill="1" applyBorder="1" applyAlignment="1" applyProtection="1">
      <alignment vertical="center"/>
    </xf>
    <xf numFmtId="43" fontId="69" fillId="0" borderId="0" xfId="11" applyNumberFormat="1" applyFont="1" applyFill="1" applyBorder="1" applyAlignment="1" applyProtection="1">
      <alignment horizontal="right"/>
    </xf>
    <xf numFmtId="166" fontId="69" fillId="0" borderId="0" xfId="12" applyNumberFormat="1" applyFont="1" applyFill="1" applyBorder="1" applyAlignment="1" applyProtection="1">
      <alignment horizontal="right"/>
    </xf>
    <xf numFmtId="166" fontId="65" fillId="0" borderId="1" xfId="12" applyNumberFormat="1" applyFont="1" applyFill="1" applyBorder="1" applyAlignment="1" applyProtection="1">
      <alignment horizontal="right"/>
    </xf>
    <xf numFmtId="166" fontId="65" fillId="0" borderId="1" xfId="11" applyNumberFormat="1" applyFont="1" applyFill="1" applyBorder="1" applyAlignment="1" applyProtection="1">
      <alignment horizontal="right"/>
    </xf>
    <xf numFmtId="166" fontId="52" fillId="0" borderId="0" xfId="3" applyNumberFormat="1" applyFont="1" applyFill="1" applyBorder="1" applyAlignment="1" applyProtection="1">
      <alignment vertical="center"/>
    </xf>
    <xf numFmtId="0" fontId="52" fillId="0" borderId="0" xfId="3" applyNumberFormat="1" applyFont="1" applyFill="1" applyBorder="1" applyAlignment="1" applyProtection="1">
      <alignment vertical="center"/>
    </xf>
    <xf numFmtId="0" fontId="70" fillId="0" borderId="0" xfId="0" applyFont="1" applyFill="1" applyBorder="1" applyAlignment="1">
      <alignment horizontal="center"/>
    </xf>
    <xf numFmtId="0" fontId="52" fillId="0" borderId="0" xfId="0" applyFont="1" applyFill="1" applyBorder="1" applyAlignment="1">
      <alignment horizontal="right"/>
    </xf>
    <xf numFmtId="41" fontId="52" fillId="0" borderId="0" xfId="0" applyNumberFormat="1" applyFont="1" applyFill="1" applyBorder="1" applyAlignment="1">
      <alignment horizontal="right"/>
    </xf>
    <xf numFmtId="166" fontId="52" fillId="0" borderId="0" xfId="0" applyNumberFormat="1" applyFont="1" applyFill="1" applyBorder="1" applyAlignment="1">
      <alignment horizontal="right"/>
    </xf>
    <xf numFmtId="166" fontId="52" fillId="0" borderId="0" xfId="0" applyNumberFormat="1" applyFont="1" applyFill="1" applyBorder="1"/>
    <xf numFmtId="0" fontId="52" fillId="0" borderId="0" xfId="0" applyFont="1" applyFill="1" applyBorder="1" applyAlignment="1">
      <alignment horizontal="center"/>
    </xf>
    <xf numFmtId="0" fontId="70" fillId="0" borderId="0" xfId="1" applyFont="1" applyFill="1" applyBorder="1" applyAlignment="1">
      <alignment vertical="center"/>
    </xf>
    <xf numFmtId="0" fontId="52" fillId="0" borderId="0" xfId="3" applyNumberFormat="1" applyFont="1" applyFill="1" applyBorder="1" applyAlignment="1" applyProtection="1">
      <alignment horizontal="right"/>
    </xf>
    <xf numFmtId="0" fontId="69" fillId="0" borderId="0" xfId="1" applyFont="1" applyFill="1" applyBorder="1" applyAlignment="1">
      <alignment horizontal="right" vertical="center"/>
    </xf>
    <xf numFmtId="0" fontId="70" fillId="0" borderId="0" xfId="1" quotePrefix="1" applyFont="1" applyFill="1" applyBorder="1" applyAlignment="1">
      <alignment horizontal="left"/>
    </xf>
    <xf numFmtId="0" fontId="70" fillId="0" borderId="0" xfId="3" quotePrefix="1" applyNumberFormat="1" applyFont="1" applyFill="1" applyBorder="1" applyAlignment="1" applyProtection="1">
      <alignment horizontal="right" vertical="top"/>
    </xf>
    <xf numFmtId="0" fontId="70" fillId="0" borderId="0" xfId="3" applyNumberFormat="1" applyFont="1" applyFill="1" applyBorder="1" applyAlignment="1" applyProtection="1">
      <alignment vertical="top"/>
    </xf>
    <xf numFmtId="0" fontId="56" fillId="0" borderId="0" xfId="0" applyFont="1" applyFill="1" applyBorder="1" applyAlignment="1">
      <alignment horizontal="center" vertical="top"/>
    </xf>
    <xf numFmtId="0" fontId="56" fillId="0" borderId="0" xfId="3" applyNumberFormat="1" applyFont="1" applyFill="1" applyBorder="1" applyAlignment="1" applyProtection="1">
      <alignment horizontal="center" vertical="top" wrapText="1"/>
    </xf>
    <xf numFmtId="0" fontId="24" fillId="0" borderId="0" xfId="3" applyNumberFormat="1" applyFont="1" applyFill="1" applyBorder="1" applyAlignment="1" applyProtection="1">
      <alignment vertical="top"/>
    </xf>
    <xf numFmtId="166" fontId="24" fillId="0" borderId="0" xfId="3" applyNumberFormat="1" applyFont="1" applyFill="1" applyBorder="1" applyAlignment="1" applyProtection="1">
      <alignment vertical="top"/>
    </xf>
    <xf numFmtId="0" fontId="24" fillId="0" borderId="0" xfId="3" applyNumberFormat="1" applyFont="1" applyFill="1" applyBorder="1" applyAlignment="1" applyProtection="1">
      <alignment vertical="top"/>
      <protection locked="0"/>
    </xf>
    <xf numFmtId="0" fontId="24" fillId="0" borderId="0" xfId="0" applyFont="1" applyFill="1" applyBorder="1" applyAlignment="1">
      <alignment horizontal="center" vertical="top"/>
    </xf>
    <xf numFmtId="166" fontId="24" fillId="0" borderId="0" xfId="3" applyNumberFormat="1" applyFont="1" applyFill="1" applyBorder="1" applyAlignment="1" applyProtection="1">
      <alignment vertical="top"/>
      <protection locked="0"/>
    </xf>
    <xf numFmtId="0" fontId="56" fillId="0" borderId="0" xfId="3" applyNumberFormat="1" applyFont="1" applyFill="1" applyBorder="1" applyAlignment="1" applyProtection="1">
      <alignment horizontal="right" wrapText="1"/>
    </xf>
    <xf numFmtId="166" fontId="34" fillId="0" borderId="2" xfId="11" applyNumberFormat="1" applyFont="1" applyFill="1" applyBorder="1" applyAlignment="1">
      <alignment vertical="center"/>
    </xf>
    <xf numFmtId="166" fontId="18" fillId="0" borderId="0" xfId="3" applyNumberFormat="1" applyFont="1" applyFill="1" applyBorder="1" applyAlignment="1" applyProtection="1">
      <alignment vertical="center"/>
    </xf>
    <xf numFmtId="0" fontId="26" fillId="0" borderId="0" xfId="21" applyFont="1" applyFill="1" applyBorder="1" applyAlignment="1">
      <alignment vertical="top" wrapText="1"/>
    </xf>
    <xf numFmtId="0" fontId="56" fillId="0" borderId="0" xfId="3" applyNumberFormat="1" applyFont="1" applyFill="1" applyBorder="1" applyAlignment="1" applyProtection="1">
      <alignment horizontal="right" vertical="top" wrapText="1"/>
    </xf>
    <xf numFmtId="0" fontId="24" fillId="0" borderId="0" xfId="0" applyFont="1" applyFill="1" applyBorder="1" applyAlignment="1">
      <alignment horizontal="right" vertical="top"/>
    </xf>
    <xf numFmtId="0" fontId="72" fillId="0" borderId="0" xfId="0" applyFont="1" applyFill="1" applyBorder="1" applyAlignment="1"/>
    <xf numFmtId="0" fontId="71" fillId="0" borderId="0" xfId="0" applyNumberFormat="1" applyFont="1" applyFill="1" applyBorder="1" applyAlignment="1" applyProtection="1">
      <alignment vertical="top" wrapText="1"/>
    </xf>
    <xf numFmtId="0" fontId="23" fillId="0" borderId="0" xfId="2" applyFont="1" applyFill="1" applyBorder="1"/>
    <xf numFmtId="0" fontId="22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/>
    </xf>
    <xf numFmtId="41" fontId="25" fillId="0" borderId="0" xfId="2" applyNumberFormat="1" applyFont="1" applyFill="1" applyAlignment="1">
      <alignment horizontal="right"/>
    </xf>
    <xf numFmtId="0" fontId="9" fillId="0" borderId="0" xfId="0" applyFont="1" applyFill="1"/>
    <xf numFmtId="0" fontId="12" fillId="0" borderId="0" xfId="0" applyFont="1" applyFill="1"/>
    <xf numFmtId="166" fontId="52" fillId="0" borderId="1" xfId="12" applyNumberFormat="1" applyFont="1" applyFill="1" applyBorder="1" applyAlignment="1" applyProtection="1">
      <alignment vertical="center"/>
    </xf>
    <xf numFmtId="0" fontId="25" fillId="0" borderId="0" xfId="2" applyFont="1" applyFill="1" applyBorder="1" applyAlignment="1">
      <alignment vertical="top"/>
    </xf>
    <xf numFmtId="0" fontId="19" fillId="0" borderId="0" xfId="21" applyFont="1" applyFill="1" applyBorder="1" applyAlignment="1">
      <alignment vertical="top" wrapText="1"/>
    </xf>
    <xf numFmtId="166" fontId="0" fillId="0" borderId="0" xfId="0" applyNumberFormat="1" applyFill="1"/>
    <xf numFmtId="166" fontId="52" fillId="0" borderId="1" xfId="12" applyNumberFormat="1" applyFont="1" applyFill="1" applyBorder="1" applyAlignment="1" applyProtection="1">
      <alignment horizontal="right"/>
    </xf>
    <xf numFmtId="166" fontId="52" fillId="0" borderId="5" xfId="12" applyNumberFormat="1" applyFont="1" applyFill="1" applyBorder="1" applyAlignment="1" applyProtection="1">
      <alignment vertical="center"/>
    </xf>
    <xf numFmtId="166" fontId="65" fillId="0" borderId="5" xfId="12" applyNumberFormat="1" applyFont="1" applyFill="1" applyBorder="1" applyAlignment="1" applyProtection="1">
      <alignment vertical="center"/>
    </xf>
    <xf numFmtId="0" fontId="25" fillId="0" borderId="0" xfId="0" applyFont="1" applyFill="1" applyBorder="1" applyAlignment="1">
      <alignment horizontal="left" vertical="center"/>
    </xf>
    <xf numFmtId="166" fontId="57" fillId="0" borderId="0" xfId="11" applyNumberFormat="1" applyFont="1" applyFill="1" applyBorder="1" applyAlignment="1">
      <alignment horizontal="right"/>
    </xf>
    <xf numFmtId="41" fontId="23" fillId="0" borderId="2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top"/>
    </xf>
    <xf numFmtId="41" fontId="14" fillId="0" borderId="0" xfId="0" applyNumberFormat="1" applyFont="1" applyFill="1" applyBorder="1" applyAlignment="1">
      <alignment horizontal="right" vertical="top" wrapText="1"/>
    </xf>
    <xf numFmtId="0" fontId="25" fillId="0" borderId="0" xfId="6" applyFont="1" applyFill="1" applyBorder="1" applyAlignment="1">
      <alignment horizontal="left" vertical="center" wrapText="1"/>
    </xf>
    <xf numFmtId="164" fontId="19" fillId="0" borderId="0" xfId="0" applyNumberFormat="1" applyFont="1" applyFill="1" applyBorder="1"/>
    <xf numFmtId="168" fontId="19" fillId="0" borderId="0" xfId="0" applyNumberFormat="1" applyFont="1" applyFill="1" applyBorder="1"/>
    <xf numFmtId="41" fontId="8" fillId="0" borderId="0" xfId="3" applyNumberFormat="1" applyFont="1" applyFill="1" applyBorder="1" applyAlignment="1" applyProtection="1">
      <alignment vertical="center"/>
    </xf>
    <xf numFmtId="0" fontId="12" fillId="0" borderId="0" xfId="3" applyNumberFormat="1" applyFont="1" applyFill="1" applyBorder="1" applyAlignment="1" applyProtection="1">
      <alignment vertical="center" wrapText="1"/>
    </xf>
    <xf numFmtId="0" fontId="73" fillId="0" borderId="0" xfId="0" applyNumberFormat="1" applyFont="1" applyFill="1" applyBorder="1" applyAlignment="1" applyProtection="1">
      <alignment vertical="top"/>
    </xf>
    <xf numFmtId="166" fontId="52" fillId="0" borderId="0" xfId="12" applyNumberFormat="1" applyFont="1" applyFill="1" applyBorder="1" applyAlignment="1" applyProtection="1">
      <alignment horizontal="center"/>
    </xf>
    <xf numFmtId="0" fontId="73" fillId="0" borderId="0" xfId="0" applyFont="1" applyFill="1" applyBorder="1"/>
    <xf numFmtId="0" fontId="90" fillId="0" borderId="0" xfId="0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left" wrapText="1"/>
    </xf>
    <xf numFmtId="0" fontId="91" fillId="0" borderId="0" xfId="0" applyFont="1" applyFill="1" applyBorder="1" applyAlignment="1">
      <alignment horizontal="center" vertical="center"/>
    </xf>
    <xf numFmtId="0" fontId="50" fillId="0" borderId="0" xfId="0" applyFont="1" applyAlignment="1">
      <alignment horizontal="right"/>
    </xf>
    <xf numFmtId="0" fontId="24" fillId="0" borderId="0" xfId="2" applyFont="1" applyFill="1" applyBorder="1" applyAlignment="1">
      <alignment horizontal="center"/>
    </xf>
    <xf numFmtId="0" fontId="87" fillId="0" borderId="0" xfId="3" applyNumberFormat="1" applyFont="1" applyFill="1" applyBorder="1" applyAlignment="1" applyProtection="1">
      <alignment vertical="top"/>
    </xf>
    <xf numFmtId="0" fontId="89" fillId="0" borderId="0" xfId="0" applyFont="1" applyFill="1" applyBorder="1"/>
    <xf numFmtId="0" fontId="25" fillId="0" borderId="0" xfId="0" applyFont="1" applyFill="1" applyBorder="1" applyAlignment="1">
      <alignment horizontal="left" wrapText="1"/>
    </xf>
    <xf numFmtId="0" fontId="19" fillId="0" borderId="0" xfId="14" applyFont="1" applyFill="1" applyBorder="1" applyAlignment="1">
      <alignment horizontal="left" vertical="center"/>
    </xf>
    <xf numFmtId="41" fontId="25" fillId="0" borderId="0" xfId="2" applyNumberFormat="1" applyFont="1" applyFill="1" applyAlignment="1">
      <alignment horizontal="center"/>
    </xf>
    <xf numFmtId="0" fontId="19" fillId="0" borderId="0" xfId="21" applyFont="1" applyAlignment="1">
      <alignment vertical="top"/>
    </xf>
    <xf numFmtId="0" fontId="50" fillId="0" borderId="0" xfId="0" applyFont="1" applyAlignment="1">
      <alignment horizontal="center" vertical="center" wrapText="1"/>
    </xf>
    <xf numFmtId="0" fontId="73" fillId="0" borderId="0" xfId="0" applyNumberFormat="1" applyFont="1" applyFill="1" applyBorder="1" applyAlignment="1" applyProtection="1">
      <alignment horizontal="left" vertical="top" indent="1"/>
    </xf>
    <xf numFmtId="0" fontId="25" fillId="0" borderId="0" xfId="2" applyFont="1" applyFill="1"/>
    <xf numFmtId="0" fontId="49" fillId="0" borderId="0" xfId="2" applyFont="1" applyFill="1" applyBorder="1" applyAlignment="1">
      <alignment horizontal="center"/>
    </xf>
    <xf numFmtId="49" fontId="25" fillId="0" borderId="0" xfId="2" applyNumberFormat="1" applyFont="1" applyFill="1" applyBorder="1"/>
    <xf numFmtId="0" fontId="18" fillId="0" borderId="0" xfId="3" applyNumberFormat="1" applyFont="1" applyFill="1" applyBorder="1" applyAlignment="1" applyProtection="1">
      <alignment vertical="center"/>
    </xf>
    <xf numFmtId="0" fontId="27" fillId="0" borderId="0" xfId="2" applyFont="1" applyFill="1" applyBorder="1" applyAlignment="1">
      <alignment vertical="top" wrapText="1"/>
    </xf>
    <xf numFmtId="0" fontId="52" fillId="0" borderId="0" xfId="3" applyNumberFormat="1" applyFont="1" applyFill="1" applyBorder="1" applyAlignment="1" applyProtection="1">
      <alignment horizontal="center" vertical="center"/>
    </xf>
    <xf numFmtId="166" fontId="52" fillId="0" borderId="0" xfId="3" applyNumberFormat="1" applyFont="1" applyFill="1" applyBorder="1" applyAlignment="1" applyProtection="1">
      <alignment horizontal="right"/>
    </xf>
    <xf numFmtId="166" fontId="65" fillId="0" borderId="0" xfId="3" applyNumberFormat="1" applyFont="1" applyFill="1" applyBorder="1" applyAlignment="1" applyProtection="1">
      <alignment horizontal="right"/>
    </xf>
    <xf numFmtId="166" fontId="65" fillId="0" borderId="0" xfId="3" applyNumberFormat="1" applyFont="1" applyFill="1" applyBorder="1" applyAlignment="1" applyProtection="1">
      <alignment vertical="center"/>
    </xf>
    <xf numFmtId="0" fontId="65" fillId="0" borderId="0" xfId="3" applyNumberFormat="1" applyFont="1" applyFill="1" applyBorder="1" applyAlignment="1" applyProtection="1">
      <alignment vertical="center"/>
    </xf>
    <xf numFmtId="166" fontId="52" fillId="0" borderId="0" xfId="3" applyNumberFormat="1" applyFont="1" applyFill="1" applyBorder="1" applyAlignment="1" applyProtection="1">
      <alignment vertical="center"/>
    </xf>
    <xf numFmtId="0" fontId="52" fillId="0" borderId="0" xfId="3" applyNumberFormat="1" applyFont="1" applyFill="1" applyBorder="1" applyAlignment="1" applyProtection="1">
      <alignment vertical="center"/>
    </xf>
    <xf numFmtId="0" fontId="32" fillId="0" borderId="0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top"/>
    </xf>
    <xf numFmtId="41" fontId="7" fillId="0" borderId="0" xfId="0" applyNumberFormat="1" applyFont="1" applyFill="1" applyBorder="1" applyAlignment="1">
      <alignment horizontal="right" vertical="top" wrapText="1"/>
    </xf>
    <xf numFmtId="41" fontId="14" fillId="0" borderId="0" xfId="0" applyNumberFormat="1" applyFont="1" applyFill="1" applyBorder="1" applyAlignment="1">
      <alignment horizontal="right" vertical="top" wrapText="1"/>
    </xf>
    <xf numFmtId="0" fontId="88" fillId="0" borderId="0" xfId="0" applyFont="1" applyFill="1" applyAlignment="1">
      <alignment horizontal="left" wrapText="1"/>
    </xf>
    <xf numFmtId="0" fontId="56" fillId="0" borderId="0" xfId="3" applyNumberFormat="1" applyFont="1" applyFill="1" applyBorder="1" applyAlignment="1" applyProtection="1">
      <alignment horizontal="right" vertical="top" wrapText="1"/>
    </xf>
    <xf numFmtId="0" fontId="24" fillId="0" borderId="0" xfId="0" applyFont="1" applyFill="1" applyBorder="1" applyAlignment="1">
      <alignment horizontal="right" vertical="top"/>
    </xf>
    <xf numFmtId="0" fontId="23" fillId="0" borderId="0" xfId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65" fillId="0" borderId="0" xfId="6" applyFont="1" applyFill="1" applyBorder="1" applyAlignment="1">
      <alignment horizontal="center" vertical="center"/>
    </xf>
    <xf numFmtId="0" fontId="72" fillId="0" borderId="0" xfId="3" applyNumberFormat="1" applyFont="1" applyFill="1" applyBorder="1" applyAlignment="1" applyProtection="1"/>
    <xf numFmtId="0" fontId="72" fillId="0" borderId="0" xfId="0" applyFont="1" applyFill="1" applyBorder="1" applyAlignment="1"/>
  </cellXfs>
  <cellStyles count="257">
    <cellStyle name="Comma" xfId="12" builtinId="3"/>
    <cellStyle name="Comma 10" xfId="85" xr:uid="{00000000-0005-0000-0000-000001000000}"/>
    <cellStyle name="Comma 10 2" xfId="92" xr:uid="{00000000-0005-0000-0000-000002000000}"/>
    <cellStyle name="Comma 11" xfId="94" xr:uid="{00000000-0005-0000-0000-000003000000}"/>
    <cellStyle name="Comma 11 2" xfId="138" xr:uid="{00000000-0005-0000-0000-000004000000}"/>
    <cellStyle name="Comma 12" xfId="58" xr:uid="{00000000-0005-0000-0000-000005000000}"/>
    <cellStyle name="Comma 12 2" xfId="124" xr:uid="{00000000-0005-0000-0000-000006000000}"/>
    <cellStyle name="Comma 13" xfId="121" xr:uid="{00000000-0005-0000-0000-000007000000}"/>
    <cellStyle name="Comma 14" xfId="179" xr:uid="{00000000-0005-0000-0000-000008000000}"/>
    <cellStyle name="Comma 15" xfId="185" xr:uid="{00000000-0005-0000-0000-000009000000}"/>
    <cellStyle name="Comma 16" xfId="214" xr:uid="{00000000-0005-0000-0000-00000A000000}"/>
    <cellStyle name="Comma 17" xfId="212" xr:uid="{00000000-0005-0000-0000-00000B000000}"/>
    <cellStyle name="Comma 18" xfId="225" xr:uid="{00000000-0005-0000-0000-00000C000000}"/>
    <cellStyle name="Comma 2" xfId="11" xr:uid="{00000000-0005-0000-0000-00000D000000}"/>
    <cellStyle name="Comma 2 2" xfId="17" xr:uid="{00000000-0005-0000-0000-00000E000000}"/>
    <cellStyle name="Comma 2 2 2" xfId="41" xr:uid="{00000000-0005-0000-0000-00000F000000}"/>
    <cellStyle name="Comma 2 2 2 2" xfId="54" xr:uid="{00000000-0005-0000-0000-000010000000}"/>
    <cellStyle name="Comma 2 2 2 2 2" xfId="145" xr:uid="{00000000-0005-0000-0000-000011000000}"/>
    <cellStyle name="Comma 2 2 2 3" xfId="256" xr:uid="{00000000-0005-0000-0000-000012000000}"/>
    <cellStyle name="Comma 2 2 3" xfId="47" xr:uid="{00000000-0005-0000-0000-000013000000}"/>
    <cellStyle name="Comma 2 2 3 2" xfId="110" xr:uid="{00000000-0005-0000-0000-000014000000}"/>
    <cellStyle name="Comma 2 2 4" xfId="60" xr:uid="{00000000-0005-0000-0000-000015000000}"/>
    <cellStyle name="Comma 2 2 5" xfId="250" xr:uid="{00000000-0005-0000-0000-000016000000}"/>
    <cellStyle name="Comma 2 3" xfId="84" xr:uid="{00000000-0005-0000-0000-000017000000}"/>
    <cellStyle name="Comma 2 3 2" xfId="113" xr:uid="{00000000-0005-0000-0000-000018000000}"/>
    <cellStyle name="Comma 2 3 2 2" xfId="147" xr:uid="{00000000-0005-0000-0000-000019000000}"/>
    <cellStyle name="Comma 2 3 2 3" xfId="239" xr:uid="{00000000-0005-0000-0000-00001A000000}"/>
    <cellStyle name="Comma 2 3 3" xfId="136" xr:uid="{00000000-0005-0000-0000-00001B000000}"/>
    <cellStyle name="Comma 2 4" xfId="99" xr:uid="{00000000-0005-0000-0000-00001C000000}"/>
    <cellStyle name="Comma 2 4 2" xfId="142" xr:uid="{00000000-0005-0000-0000-00001D000000}"/>
    <cellStyle name="Comma 2 4 3" xfId="160" xr:uid="{00000000-0005-0000-0000-00001E000000}"/>
    <cellStyle name="Comma 2 5" xfId="59" xr:uid="{00000000-0005-0000-0000-00001F000000}"/>
    <cellStyle name="Comma 2 5 2" xfId="125" xr:uid="{00000000-0005-0000-0000-000020000000}"/>
    <cellStyle name="Comma 2 6" xfId="159" xr:uid="{00000000-0005-0000-0000-000021000000}"/>
    <cellStyle name="Comma 3" xfId="16" xr:uid="{00000000-0005-0000-0000-000022000000}"/>
    <cellStyle name="Comma 3 2" xfId="25" xr:uid="{00000000-0005-0000-0000-000023000000}"/>
    <cellStyle name="Comma 3 2 2" xfId="49" xr:uid="{00000000-0005-0000-0000-000024000000}"/>
    <cellStyle name="Comma 3 2 2 2" xfId="129" xr:uid="{00000000-0005-0000-0000-000025000000}"/>
    <cellStyle name="Comma 3 2 2 3" xfId="70" xr:uid="{00000000-0005-0000-0000-000026000000}"/>
    <cellStyle name="Comma 3 2 3" xfId="150" xr:uid="{00000000-0005-0000-0000-000027000000}"/>
    <cellStyle name="Comma 3 2 4" xfId="203" xr:uid="{00000000-0005-0000-0000-000028000000}"/>
    <cellStyle name="Comma 3 2 5" xfId="252" xr:uid="{00000000-0005-0000-0000-000029000000}"/>
    <cellStyle name="Comma 3 3" xfId="39" xr:uid="{00000000-0005-0000-0000-00002A000000}"/>
    <cellStyle name="Comma 3 3 2" xfId="95" xr:uid="{00000000-0005-0000-0000-00002B000000}"/>
    <cellStyle name="Comma 3 3 2 2" xfId="139" xr:uid="{00000000-0005-0000-0000-00002C000000}"/>
    <cellStyle name="Comma 3 3 3" xfId="235" xr:uid="{00000000-0005-0000-0000-00002D000000}"/>
    <cellStyle name="Comma 3 4" xfId="38" xr:uid="{00000000-0005-0000-0000-00002E000000}"/>
    <cellStyle name="Comma 3 4 2" xfId="240" xr:uid="{00000000-0005-0000-0000-00002F000000}"/>
    <cellStyle name="Comma 3 4 3" xfId="104" xr:uid="{00000000-0005-0000-0000-000030000000}"/>
    <cellStyle name="Comma 3 5" xfId="46" xr:uid="{00000000-0005-0000-0000-000031000000}"/>
    <cellStyle name="Comma 3 5 2" xfId="126" xr:uid="{00000000-0005-0000-0000-000032000000}"/>
    <cellStyle name="Comma 3 5 3" xfId="61" xr:uid="{00000000-0005-0000-0000-000033000000}"/>
    <cellStyle name="Comma 3 6" xfId="249" xr:uid="{00000000-0005-0000-0000-000034000000}"/>
    <cellStyle name="Comma 4" xfId="18" xr:uid="{00000000-0005-0000-0000-000035000000}"/>
    <cellStyle name="Comma 4 2" xfId="48" xr:uid="{00000000-0005-0000-0000-000036000000}"/>
    <cellStyle name="Comma 4 2 2" xfId="131" xr:uid="{00000000-0005-0000-0000-000037000000}"/>
    <cellStyle name="Comma 4 2 3" xfId="180" xr:uid="{00000000-0005-0000-0000-000038000000}"/>
    <cellStyle name="Comma 4 2 4" xfId="204" xr:uid="{00000000-0005-0000-0000-000039000000}"/>
    <cellStyle name="Comma 4 2 5" xfId="73" xr:uid="{00000000-0005-0000-0000-00003A000000}"/>
    <cellStyle name="Comma 4 3" xfId="100" xr:uid="{00000000-0005-0000-0000-00003B000000}"/>
    <cellStyle name="Comma 4 3 2" xfId="143" xr:uid="{00000000-0005-0000-0000-00003C000000}"/>
    <cellStyle name="Comma 4 3 3" xfId="181" xr:uid="{00000000-0005-0000-0000-00003D000000}"/>
    <cellStyle name="Comma 4 4" xfId="62" xr:uid="{00000000-0005-0000-0000-00003E000000}"/>
    <cellStyle name="Comma 4 4 2" xfId="127" xr:uid="{00000000-0005-0000-0000-00003F000000}"/>
    <cellStyle name="Comma 4 5" xfId="161" xr:uid="{00000000-0005-0000-0000-000040000000}"/>
    <cellStyle name="Comma 4 6" xfId="251" xr:uid="{00000000-0005-0000-0000-000041000000}"/>
    <cellStyle name="Comma 5" xfId="40" xr:uid="{00000000-0005-0000-0000-000042000000}"/>
    <cellStyle name="Comma 5 2" xfId="53" xr:uid="{00000000-0005-0000-0000-000043000000}"/>
    <cellStyle name="Comma 5 2 2" xfId="137" xr:uid="{00000000-0005-0000-0000-000044000000}"/>
    <cellStyle name="Comma 5 2 2 2" xfId="206" xr:uid="{00000000-0005-0000-0000-000045000000}"/>
    <cellStyle name="Comma 5 2 3" xfId="178" xr:uid="{00000000-0005-0000-0000-000046000000}"/>
    <cellStyle name="Comma 5 2 4" xfId="190" xr:uid="{00000000-0005-0000-0000-000047000000}"/>
    <cellStyle name="Comma 5 2 5" xfId="90" xr:uid="{00000000-0005-0000-0000-000048000000}"/>
    <cellStyle name="Comma 5 3" xfId="105" xr:uid="{00000000-0005-0000-0000-000049000000}"/>
    <cellStyle name="Comma 5 3 2" xfId="144" xr:uid="{00000000-0005-0000-0000-00004A000000}"/>
    <cellStyle name="Comma 5 3 3" xfId="205" xr:uid="{00000000-0005-0000-0000-00004B000000}"/>
    <cellStyle name="Comma 5 4" xfId="71" xr:uid="{00000000-0005-0000-0000-00004C000000}"/>
    <cellStyle name="Comma 5 4 2" xfId="130" xr:uid="{00000000-0005-0000-0000-00004D000000}"/>
    <cellStyle name="Comma 5 5" xfId="162" xr:uid="{00000000-0005-0000-0000-00004E000000}"/>
    <cellStyle name="Comma 5 6" xfId="188" xr:uid="{00000000-0005-0000-0000-00004F000000}"/>
    <cellStyle name="Comma 5 7" xfId="255" xr:uid="{00000000-0005-0000-0000-000050000000}"/>
    <cellStyle name="Comma 6" xfId="77" xr:uid="{00000000-0005-0000-0000-000051000000}"/>
    <cellStyle name="Comma 6 2" xfId="98" xr:uid="{00000000-0005-0000-0000-000052000000}"/>
    <cellStyle name="Comma 6 2 2" xfId="141" xr:uid="{00000000-0005-0000-0000-000053000000}"/>
    <cellStyle name="Comma 6 2 3" xfId="208" xr:uid="{00000000-0005-0000-0000-000054000000}"/>
    <cellStyle name="Comma 6 3" xfId="132" xr:uid="{00000000-0005-0000-0000-000055000000}"/>
    <cellStyle name="Comma 6 4" xfId="163" xr:uid="{00000000-0005-0000-0000-000056000000}"/>
    <cellStyle name="Comma 6 5" xfId="194" xr:uid="{00000000-0005-0000-0000-000057000000}"/>
    <cellStyle name="Comma 7" xfId="79" xr:uid="{00000000-0005-0000-0000-000058000000}"/>
    <cellStyle name="Comma 7 2" xfId="133" xr:uid="{00000000-0005-0000-0000-000059000000}"/>
    <cellStyle name="Comma 7 2 2" xfId="241" xr:uid="{00000000-0005-0000-0000-00005A000000}"/>
    <cellStyle name="Comma 7 3" xfId="164" xr:uid="{00000000-0005-0000-0000-00005B000000}"/>
    <cellStyle name="Comma 7 4" xfId="199" xr:uid="{00000000-0005-0000-0000-00005C000000}"/>
    <cellStyle name="Comma 8" xfId="80" xr:uid="{00000000-0005-0000-0000-00005D000000}"/>
    <cellStyle name="Comma 8 2" xfId="134" xr:uid="{00000000-0005-0000-0000-00005E000000}"/>
    <cellStyle name="Comma 8 2 2" xfId="182" xr:uid="{00000000-0005-0000-0000-00005F000000}"/>
    <cellStyle name="Comma 8 3" xfId="177" xr:uid="{00000000-0005-0000-0000-000060000000}"/>
    <cellStyle name="Comma 9" xfId="81" xr:uid="{00000000-0005-0000-0000-000061000000}"/>
    <cellStyle name="Comma 9 2" xfId="135" xr:uid="{00000000-0005-0000-0000-000062000000}"/>
    <cellStyle name="Comma 9 3" xfId="247" xr:uid="{00000000-0005-0000-0000-000063000000}"/>
    <cellStyle name="Euro" xfId="63" xr:uid="{00000000-0005-0000-0000-000064000000}"/>
    <cellStyle name="Euro 2" xfId="191" xr:uid="{00000000-0005-0000-0000-000065000000}"/>
    <cellStyle name="FormatedNumberBorderPatern" xfId="186" xr:uid="{00000000-0005-0000-0000-000066000000}"/>
    <cellStyle name="FormatedNumberBorderPatern 2" xfId="202" xr:uid="{00000000-0005-0000-0000-000067000000}"/>
    <cellStyle name="Hyperlink 2" xfId="35" xr:uid="{00000000-0005-0000-0000-000068000000}"/>
    <cellStyle name="Hyperlink 3" xfId="64" xr:uid="{00000000-0005-0000-0000-000069000000}"/>
    <cellStyle name="Normal" xfId="0" builtinId="0"/>
    <cellStyle name="Normal 10" xfId="32" xr:uid="{00000000-0005-0000-0000-00006B000000}"/>
    <cellStyle name="Normal 10 2" xfId="51" xr:uid="{00000000-0005-0000-0000-00006C000000}"/>
    <cellStyle name="Normal 10 2 2" xfId="109" xr:uid="{00000000-0005-0000-0000-00006D000000}"/>
    <cellStyle name="Normal 10 2 3" xfId="210" xr:uid="{00000000-0005-0000-0000-00006E000000}"/>
    <cellStyle name="Normal 10 2 4" xfId="123" xr:uid="{00000000-0005-0000-0000-00006F000000}"/>
    <cellStyle name="Normal 10 3" xfId="174" xr:uid="{00000000-0005-0000-0000-000070000000}"/>
    <cellStyle name="Normal 10 4" xfId="200" xr:uid="{00000000-0005-0000-0000-000071000000}"/>
    <cellStyle name="Normal 10 5" xfId="219" xr:uid="{00000000-0005-0000-0000-000072000000}"/>
    <cellStyle name="Normal 10 6" xfId="57" xr:uid="{00000000-0005-0000-0000-000073000000}"/>
    <cellStyle name="Normal 11" xfId="146" xr:uid="{00000000-0005-0000-0000-000074000000}"/>
    <cellStyle name="Normal 11 2" xfId="201" xr:uid="{00000000-0005-0000-0000-000075000000}"/>
    <cellStyle name="Normal 12" xfId="120" xr:uid="{00000000-0005-0000-0000-000076000000}"/>
    <cellStyle name="Normal 12 2" xfId="246" xr:uid="{00000000-0005-0000-0000-000077000000}"/>
    <cellStyle name="Normal 13" xfId="119" xr:uid="{00000000-0005-0000-0000-000078000000}"/>
    <cellStyle name="Normal 14" xfId="149" xr:uid="{00000000-0005-0000-0000-000079000000}"/>
    <cellStyle name="Normal 15" xfId="158" xr:uid="{00000000-0005-0000-0000-00007A000000}"/>
    <cellStyle name="Normal 16" xfId="213" xr:uid="{00000000-0005-0000-0000-00007B000000}"/>
    <cellStyle name="Normal 16 2" xfId="226" xr:uid="{00000000-0005-0000-0000-00007C000000}"/>
    <cellStyle name="Normal 17" xfId="211" xr:uid="{00000000-0005-0000-0000-00007D000000}"/>
    <cellStyle name="Normal 17 2" xfId="233" xr:uid="{00000000-0005-0000-0000-00007E000000}"/>
    <cellStyle name="Normal 18" xfId="224" xr:uid="{00000000-0005-0000-0000-00007F000000}"/>
    <cellStyle name="Normal 19" xfId="234" xr:uid="{00000000-0005-0000-0000-000080000000}"/>
    <cellStyle name="Normal 2" xfId="14" xr:uid="{00000000-0005-0000-0000-000081000000}"/>
    <cellStyle name="Normal 2 10" xfId="29" xr:uid="{00000000-0005-0000-0000-000082000000}"/>
    <cellStyle name="Normal 2 2" xfId="26" xr:uid="{00000000-0005-0000-0000-000083000000}"/>
    <cellStyle name="Normal 2 2 2" xfId="44" xr:uid="{00000000-0005-0000-0000-000084000000}"/>
    <cellStyle name="Normal 2 2 3" xfId="107" xr:uid="{00000000-0005-0000-0000-000085000000}"/>
    <cellStyle name="Normal 2 2 4" xfId="83" xr:uid="{00000000-0005-0000-0000-000086000000}"/>
    <cellStyle name="Normal 2 2 5" xfId="151" xr:uid="{00000000-0005-0000-0000-000087000000}"/>
    <cellStyle name="Normal 2 3" xfId="19" xr:uid="{00000000-0005-0000-0000-000088000000}"/>
    <cellStyle name="Normal 2 3 2" xfId="242" xr:uid="{00000000-0005-0000-0000-000089000000}"/>
    <cellStyle name="Normal 2 3 3" xfId="87" xr:uid="{00000000-0005-0000-0000-00008A000000}"/>
    <cellStyle name="Normal 2 4" xfId="101" xr:uid="{00000000-0005-0000-0000-00008B000000}"/>
    <cellStyle name="Normal 2 5" xfId="215" xr:uid="{00000000-0005-0000-0000-00008C000000}"/>
    <cellStyle name="Normal 20" xfId="55" xr:uid="{00000000-0005-0000-0000-00008D000000}"/>
    <cellStyle name="Normal 3" xfId="20" xr:uid="{00000000-0005-0000-0000-00008E000000}"/>
    <cellStyle name="Normal 3 2" xfId="88" xr:uid="{00000000-0005-0000-0000-00008F000000}"/>
    <cellStyle name="Normal 3 2 2" xfId="165" xr:uid="{00000000-0005-0000-0000-000090000000}"/>
    <cellStyle name="Normal 3 2 3" xfId="236" xr:uid="{00000000-0005-0000-0000-000091000000}"/>
    <cellStyle name="Normal 3 3" xfId="102" xr:uid="{00000000-0005-0000-0000-000092000000}"/>
    <cellStyle name="Normal 3 4" xfId="65" xr:uid="{00000000-0005-0000-0000-000093000000}"/>
    <cellStyle name="Normal 32" xfId="152" xr:uid="{00000000-0005-0000-0000-000094000000}"/>
    <cellStyle name="Normal 34" xfId="153" xr:uid="{00000000-0005-0000-0000-000095000000}"/>
    <cellStyle name="Normal 4" xfId="24" xr:uid="{00000000-0005-0000-0000-000096000000}"/>
    <cellStyle name="Normal 4 2" xfId="69" xr:uid="{00000000-0005-0000-0000-000097000000}"/>
    <cellStyle name="Normal 4 2 2" xfId="167" xr:uid="{00000000-0005-0000-0000-000098000000}"/>
    <cellStyle name="Normal 4 3" xfId="97" xr:uid="{00000000-0005-0000-0000-000099000000}"/>
    <cellStyle name="Normal 4 3 2" xfId="140" xr:uid="{00000000-0005-0000-0000-00009A000000}"/>
    <cellStyle name="Normal 4 4" xfId="66" xr:uid="{00000000-0005-0000-0000-00009B000000}"/>
    <cellStyle name="Normal 4 5" xfId="166" xr:uid="{00000000-0005-0000-0000-00009C000000}"/>
    <cellStyle name="Normal 4 6" xfId="187" xr:uid="{00000000-0005-0000-0000-00009D000000}"/>
    <cellStyle name="Normal 4 7" xfId="217" xr:uid="{00000000-0005-0000-0000-00009E000000}"/>
    <cellStyle name="Normal 4 8" xfId="227" xr:uid="{00000000-0005-0000-0000-00009F000000}"/>
    <cellStyle name="Normal 42" xfId="154" xr:uid="{00000000-0005-0000-0000-0000A0000000}"/>
    <cellStyle name="Normal 5" xfId="27" xr:uid="{00000000-0005-0000-0000-0000A1000000}"/>
    <cellStyle name="Normal 5 2" xfId="75" xr:uid="{00000000-0005-0000-0000-0000A2000000}"/>
    <cellStyle name="Normal 5 2 2" xfId="114" xr:uid="{00000000-0005-0000-0000-0000A3000000}"/>
    <cellStyle name="Normal 5 3" xfId="168" xr:uid="{00000000-0005-0000-0000-0000A4000000}"/>
    <cellStyle name="Normal 5 4" xfId="193" xr:uid="{00000000-0005-0000-0000-0000A5000000}"/>
    <cellStyle name="Normal 52" xfId="155" xr:uid="{00000000-0005-0000-0000-0000A6000000}"/>
    <cellStyle name="Normal 54" xfId="156" xr:uid="{00000000-0005-0000-0000-0000A7000000}"/>
    <cellStyle name="Normal 6" xfId="31" xr:uid="{00000000-0005-0000-0000-0000A8000000}"/>
    <cellStyle name="Normal 6 2" xfId="33" xr:uid="{00000000-0005-0000-0000-0000A9000000}"/>
    <cellStyle name="Normal 6 2 2" xfId="52" xr:uid="{00000000-0005-0000-0000-0000AA000000}"/>
    <cellStyle name="Normal 6 2 2 2" xfId="115" xr:uid="{00000000-0005-0000-0000-0000AB000000}"/>
    <cellStyle name="Normal 6 2 3" xfId="82" xr:uid="{00000000-0005-0000-0000-0000AC000000}"/>
    <cellStyle name="Normal 6 2 4" xfId="254" xr:uid="{00000000-0005-0000-0000-0000AD000000}"/>
    <cellStyle name="Normal 6 3" xfId="50" xr:uid="{00000000-0005-0000-0000-0000AE000000}"/>
    <cellStyle name="Normal 6 4" xfId="56" xr:uid="{00000000-0005-0000-0000-0000AF000000}"/>
    <cellStyle name="Normal 6 5" xfId="253" xr:uid="{00000000-0005-0000-0000-0000B0000000}"/>
    <cellStyle name="Normal 7" xfId="30" xr:uid="{00000000-0005-0000-0000-0000B1000000}"/>
    <cellStyle name="Normal 7 2" xfId="93" xr:uid="{00000000-0005-0000-0000-0000B2000000}"/>
    <cellStyle name="Normal 7 3" xfId="86" xr:uid="{00000000-0005-0000-0000-0000B3000000}"/>
    <cellStyle name="Normal 7 3 2" xfId="184" xr:uid="{00000000-0005-0000-0000-0000B4000000}"/>
    <cellStyle name="Normal 7 3 2 2" xfId="223" xr:uid="{00000000-0005-0000-0000-0000B5000000}"/>
    <cellStyle name="Normal 7 3 2 3" xfId="232" xr:uid="{00000000-0005-0000-0000-0000B6000000}"/>
    <cellStyle name="Normal 7 3 3" xfId="220" xr:uid="{00000000-0005-0000-0000-0000B7000000}"/>
    <cellStyle name="Normal 7 3 4" xfId="229" xr:uid="{00000000-0005-0000-0000-0000B8000000}"/>
    <cellStyle name="Normal 7 4" xfId="112" xr:uid="{00000000-0005-0000-0000-0000B9000000}"/>
    <cellStyle name="Normal 7 4 2" xfId="221" xr:uid="{00000000-0005-0000-0000-0000BA000000}"/>
    <cellStyle name="Normal 7 4 3" xfId="230" xr:uid="{00000000-0005-0000-0000-0000BB000000}"/>
    <cellStyle name="Normal 7 5" xfId="169" xr:uid="{00000000-0005-0000-0000-0000BC000000}"/>
    <cellStyle name="Normal 7 6" xfId="218" xr:uid="{00000000-0005-0000-0000-0000BD000000}"/>
    <cellStyle name="Normal 7 7" xfId="228" xr:uid="{00000000-0005-0000-0000-0000BE000000}"/>
    <cellStyle name="Normal 8" xfId="15" xr:uid="{00000000-0005-0000-0000-0000BF000000}"/>
    <cellStyle name="Normal 8 2" xfId="43" xr:uid="{00000000-0005-0000-0000-0000C0000000}"/>
    <cellStyle name="Normal 8 2 2" xfId="209" xr:uid="{00000000-0005-0000-0000-0000C1000000}"/>
    <cellStyle name="Normal 8 3" xfId="34" xr:uid="{00000000-0005-0000-0000-0000C2000000}"/>
    <cellStyle name="Normal 8 4" xfId="45" xr:uid="{00000000-0005-0000-0000-0000C3000000}"/>
    <cellStyle name="Normal 8 4 2" xfId="157" xr:uid="{00000000-0005-0000-0000-0000C4000000}"/>
    <cellStyle name="Normal 8 5" xfId="198" xr:uid="{00000000-0005-0000-0000-0000C5000000}"/>
    <cellStyle name="Normal 9" xfId="36" xr:uid="{00000000-0005-0000-0000-0000C6000000}"/>
    <cellStyle name="Normal 9 2" xfId="96" xr:uid="{00000000-0005-0000-0000-0000C7000000}"/>
    <cellStyle name="Normal 9 3" xfId="170" xr:uid="{00000000-0005-0000-0000-0000C8000000}"/>
    <cellStyle name="Normal 9 3 2" xfId="222" xr:uid="{00000000-0005-0000-0000-0000C9000000}"/>
    <cellStyle name="Normal 9 3 3" xfId="231" xr:uid="{00000000-0005-0000-0000-0000CA000000}"/>
    <cellStyle name="Normal_BAL" xfId="1" xr:uid="{00000000-0005-0000-0000-0000CB000000}"/>
    <cellStyle name="Normál_DCF(Investment,SW-mod)" xfId="171" xr:uid="{00000000-0005-0000-0000-0000CC000000}"/>
    <cellStyle name="Normal_Financial statements 2000 Alcomet" xfId="2" xr:uid="{00000000-0005-0000-0000-0000CD000000}"/>
    <cellStyle name="Normal_Financial statements 2000 Alcomet 3" xfId="21" xr:uid="{00000000-0005-0000-0000-0000CE000000}"/>
    <cellStyle name="Normal_Financial statements_bg model 2002" xfId="3" xr:uid="{00000000-0005-0000-0000-0000CF000000}"/>
    <cellStyle name="Normal_FS_2004_Final_28.03.05" xfId="4" xr:uid="{00000000-0005-0000-0000-0000D0000000}"/>
    <cellStyle name="Normal_FS_SOPHARMA_2005 (2)" xfId="5" xr:uid="{00000000-0005-0000-0000-0000D1000000}"/>
    <cellStyle name="Normal_FS'05-Neochim group-raboten_Final2" xfId="6" xr:uid="{00000000-0005-0000-0000-0000D2000000}"/>
    <cellStyle name="Normal_P&amp;L" xfId="7" xr:uid="{00000000-0005-0000-0000-0000D3000000}"/>
    <cellStyle name="Normal_P&amp;L_Financial statements_bg model 2002" xfId="8" xr:uid="{00000000-0005-0000-0000-0000D4000000}"/>
    <cellStyle name="Normal_Sheet2" xfId="9" xr:uid="{00000000-0005-0000-0000-0000D5000000}"/>
    <cellStyle name="Normal_SOPHARMA_FS_01_12_2007_predvaritelen" xfId="10" xr:uid="{00000000-0005-0000-0000-0000D6000000}"/>
    <cellStyle name="Percent" xfId="13" builtinId="5"/>
    <cellStyle name="Percent 2" xfId="28" xr:uid="{00000000-0005-0000-0000-0000D8000000}"/>
    <cellStyle name="Percent 2 2" xfId="89" xr:uid="{00000000-0005-0000-0000-0000D9000000}"/>
    <cellStyle name="Percent 2 2 2" xfId="118" xr:uid="{00000000-0005-0000-0000-0000DA000000}"/>
    <cellStyle name="Percent 2 3" xfId="103" xr:uid="{00000000-0005-0000-0000-0000DB000000}"/>
    <cellStyle name="Percent 2 4" xfId="68" xr:uid="{00000000-0005-0000-0000-0000DC000000}"/>
    <cellStyle name="Percent 2 4 2" xfId="117" xr:uid="{00000000-0005-0000-0000-0000DD000000}"/>
    <cellStyle name="Percent 3" xfId="22" xr:uid="{00000000-0005-0000-0000-0000DE000000}"/>
    <cellStyle name="Percent 3 2" xfId="42" xr:uid="{00000000-0005-0000-0000-0000DF000000}"/>
    <cellStyle name="Percent 3 2 2" xfId="108" xr:uid="{00000000-0005-0000-0000-0000E0000000}"/>
    <cellStyle name="Percent 3 2 3" xfId="91" xr:uid="{00000000-0005-0000-0000-0000E1000000}"/>
    <cellStyle name="Percent 3 3" xfId="37" xr:uid="{00000000-0005-0000-0000-0000E2000000}"/>
    <cellStyle name="Percent 3 3 2" xfId="72" xr:uid="{00000000-0005-0000-0000-0000E3000000}"/>
    <cellStyle name="Percent 4" xfId="67" xr:uid="{00000000-0005-0000-0000-0000E4000000}"/>
    <cellStyle name="Percent 4 2" xfId="128" xr:uid="{00000000-0005-0000-0000-0000E5000000}"/>
    <cellStyle name="Percent 4 3" xfId="116" xr:uid="{00000000-0005-0000-0000-0000E6000000}"/>
    <cellStyle name="Percent 4 4" xfId="172" xr:uid="{00000000-0005-0000-0000-0000E7000000}"/>
    <cellStyle name="Percent 4 5" xfId="196" xr:uid="{00000000-0005-0000-0000-0000E8000000}"/>
    <cellStyle name="Percent 5" xfId="148" xr:uid="{00000000-0005-0000-0000-0000E9000000}"/>
    <cellStyle name="Percent 5 2" xfId="176" xr:uid="{00000000-0005-0000-0000-0000EA000000}"/>
    <cellStyle name="Percent 6" xfId="122" xr:uid="{00000000-0005-0000-0000-0000EB000000}"/>
    <cellStyle name="Percent 7" xfId="173" xr:uid="{00000000-0005-0000-0000-0000EC000000}"/>
    <cellStyle name="Percent 8" xfId="216" xr:uid="{00000000-0005-0000-0000-0000ED000000}"/>
    <cellStyle name="Procentowy 2" xfId="189" xr:uid="{00000000-0005-0000-0000-0000EE000000}"/>
    <cellStyle name="Обычный 2" xfId="23" xr:uid="{00000000-0005-0000-0000-0000EF000000}"/>
    <cellStyle name="Обычный 2 2" xfId="78" xr:uid="{00000000-0005-0000-0000-0000F0000000}"/>
    <cellStyle name="Обычный 2 3" xfId="106" xr:uid="{00000000-0005-0000-0000-0000F1000000}"/>
    <cellStyle name="Обычный 2 4" xfId="74" xr:uid="{00000000-0005-0000-0000-0000F2000000}"/>
    <cellStyle name="Обычный 2_9" xfId="76" xr:uid="{00000000-0005-0000-0000-0000F3000000}"/>
    <cellStyle name="Обычный 3" xfId="175" xr:uid="{00000000-0005-0000-0000-0000F4000000}"/>
    <cellStyle name="Обычный 3 2" xfId="243" xr:uid="{00000000-0005-0000-0000-0000F5000000}"/>
    <cellStyle name="Обычный 4" xfId="237" xr:uid="{00000000-0005-0000-0000-0000F6000000}"/>
    <cellStyle name="Обычный 5" xfId="183" xr:uid="{00000000-0005-0000-0000-0000F7000000}"/>
    <cellStyle name="Обычный 5 2" xfId="238" xr:uid="{00000000-0005-0000-0000-0000F8000000}"/>
    <cellStyle name="Обычный_1-3 кв" xfId="195" xr:uid="{00000000-0005-0000-0000-0000F9000000}"/>
    <cellStyle name="Финансовый 2" xfId="111" xr:uid="{00000000-0005-0000-0000-0000FA000000}"/>
    <cellStyle name="Финансовый 2 2" xfId="207" xr:uid="{00000000-0005-0000-0000-0000FB000000}"/>
    <cellStyle name="Финансовый 2 3" xfId="192" xr:uid="{00000000-0005-0000-0000-0000FC000000}"/>
    <cellStyle name="Финансовый 2 3 2" xfId="244" xr:uid="{00000000-0005-0000-0000-0000FD000000}"/>
    <cellStyle name="Финансовый 2 4" xfId="248" xr:uid="{00000000-0005-0000-0000-0000FE000000}"/>
    <cellStyle name="Финансовый 3" xfId="245" xr:uid="{00000000-0005-0000-0000-0000FF000000}"/>
    <cellStyle name="числовой" xfId="197" xr:uid="{00000000-0005-0000-0000-000000010000}"/>
  </cellStyles>
  <dxfs count="0"/>
  <tableStyles count="0" defaultTableStyle="TableStyleMedium9" defaultPivotStyle="PivotStyleLight16"/>
  <colors>
    <mruColors>
      <color rgb="FF99FFCC"/>
      <color rgb="FF00FFFF"/>
      <color rgb="FFFF00FF"/>
      <color rgb="FF66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!!!%20SOPHARMA%20GROUP\CONSOLIDATION%202012\B%20-%20Completion\5%20-%20Review%20of%20the%20draft%20financial%20statements\Valia%20I_27.04.2013\FS_SOPHARMA_GROUP_2010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SCI"/>
      <sheetName val="SFP"/>
      <sheetName val="SCF"/>
      <sheetName val="SEQ"/>
    </sheetNames>
    <sheetDataSet>
      <sheetData sheetId="0">
        <row r="1">
          <cell r="A1" t="str">
            <v xml:space="preserve">ГРУПА СОФАРМА </v>
          </cell>
        </row>
        <row r="15">
          <cell r="A15" t="str">
            <v>Финансов директор:</v>
          </cell>
          <cell r="D15" t="str">
            <v>Борис Борисов</v>
          </cell>
        </row>
      </sheetData>
      <sheetData sheetId="1">
        <row r="1">
          <cell r="A1" t="str">
            <v xml:space="preserve">ГРУПА СОФАРМА </v>
          </cell>
        </row>
      </sheetData>
      <sheetData sheetId="2">
        <row r="1">
          <cell r="A1" t="str">
            <v xml:space="preserve">ГРУПА СОФАРМА 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view="pageBreakPreview" zoomScaleNormal="70" zoomScaleSheetLayoutView="100" workbookViewId="0">
      <selection activeCell="F20" sqref="F20"/>
    </sheetView>
  </sheetViews>
  <sheetFormatPr defaultColWidth="0" defaultRowHeight="12.75" customHeight="1" zeroHeight="1"/>
  <cols>
    <col min="1" max="2" width="9.28515625" style="6" customWidth="1"/>
    <col min="3" max="3" width="16.85546875" style="6" customWidth="1"/>
    <col min="4" max="6" width="9.28515625" style="6" customWidth="1"/>
    <col min="7" max="7" width="23.28515625" style="6" customWidth="1"/>
    <col min="8" max="9" width="9.28515625" style="6" customWidth="1"/>
    <col min="10" max="16384" width="9.28515625" style="6" hidden="1"/>
  </cols>
  <sheetData>
    <row r="1" spans="1:9" ht="18.75">
      <c r="A1" s="1" t="s">
        <v>0</v>
      </c>
      <c r="B1" s="2"/>
      <c r="C1" s="3"/>
      <c r="D1" s="4"/>
      <c r="E1" s="5"/>
      <c r="F1" s="5"/>
      <c r="G1" s="5"/>
      <c r="H1" s="5"/>
    </row>
    <row r="2" spans="1:9"/>
    <row r="3" spans="1:9"/>
    <row r="4" spans="1:9"/>
    <row r="5" spans="1:9" ht="18.75">
      <c r="A5" s="7" t="s">
        <v>1</v>
      </c>
      <c r="D5" s="8" t="s">
        <v>2</v>
      </c>
      <c r="E5" s="9"/>
      <c r="F5" s="10"/>
      <c r="G5" s="10"/>
      <c r="H5" s="10"/>
      <c r="I5" s="10"/>
    </row>
    <row r="6" spans="1:9" ht="17.25" customHeight="1">
      <c r="A6" s="7"/>
      <c r="D6" s="8" t="s">
        <v>3</v>
      </c>
      <c r="E6" s="9"/>
      <c r="F6" s="10"/>
      <c r="G6" s="10"/>
      <c r="H6" s="10"/>
      <c r="I6" s="10"/>
    </row>
    <row r="7" spans="1:9" ht="18.75">
      <c r="A7" s="7"/>
      <c r="D7" s="8" t="s">
        <v>100</v>
      </c>
      <c r="H7" s="10"/>
      <c r="I7" s="10"/>
    </row>
    <row r="8" spans="1:9" ht="16.5">
      <c r="A8" s="11"/>
      <c r="D8" s="8" t="s">
        <v>112</v>
      </c>
      <c r="E8" s="9"/>
      <c r="F8" s="10"/>
      <c r="G8" s="10"/>
      <c r="H8" s="10"/>
      <c r="I8" s="10"/>
    </row>
    <row r="9" spans="1:9" ht="18.75">
      <c r="A9" s="7"/>
      <c r="D9" s="8" t="s">
        <v>174</v>
      </c>
      <c r="E9" s="9"/>
      <c r="F9" s="11"/>
      <c r="G9" s="10"/>
      <c r="H9" s="10"/>
      <c r="I9" s="10"/>
    </row>
    <row r="10" spans="1:9" ht="18.75">
      <c r="A10" s="7"/>
      <c r="D10" s="12"/>
      <c r="E10" s="12"/>
      <c r="F10" s="10"/>
      <c r="G10" s="10"/>
      <c r="H10" s="10"/>
      <c r="I10" s="10"/>
    </row>
    <row r="11" spans="1:9" ht="18.75">
      <c r="A11" s="7"/>
      <c r="D11" s="13"/>
      <c r="E11" s="13"/>
      <c r="F11" s="13"/>
      <c r="G11" s="10"/>
      <c r="H11" s="10"/>
      <c r="I11" s="10"/>
    </row>
    <row r="12" spans="1:9" ht="18.75">
      <c r="A12" s="7" t="s">
        <v>4</v>
      </c>
      <c r="D12" s="13" t="s">
        <v>2</v>
      </c>
      <c r="E12" s="14"/>
      <c r="F12" s="14"/>
      <c r="G12" s="15"/>
    </row>
    <row r="13" spans="1:9" ht="16.5">
      <c r="D13" s="13"/>
      <c r="E13" s="14"/>
      <c r="F13" s="14"/>
      <c r="G13" s="16"/>
      <c r="H13" s="10"/>
      <c r="I13" s="10"/>
    </row>
    <row r="14" spans="1:9" ht="18.75">
      <c r="A14" s="7" t="s">
        <v>5</v>
      </c>
      <c r="D14" s="13" t="s">
        <v>6</v>
      </c>
      <c r="E14" s="14"/>
      <c r="F14" s="14"/>
      <c r="G14" s="16"/>
      <c r="H14" s="10"/>
      <c r="I14" s="10"/>
    </row>
    <row r="15" spans="1:9" ht="18.75">
      <c r="A15" s="7"/>
      <c r="D15" s="13"/>
      <c r="E15" s="14"/>
      <c r="F15" s="14"/>
      <c r="G15" s="16"/>
      <c r="H15" s="10"/>
      <c r="I15" s="10"/>
    </row>
    <row r="16" spans="1:9" ht="18.75">
      <c r="A16" s="7" t="s">
        <v>117</v>
      </c>
      <c r="B16" s="7"/>
      <c r="C16" s="7"/>
      <c r="D16" s="13" t="s">
        <v>116</v>
      </c>
      <c r="E16" s="14"/>
      <c r="F16" s="14"/>
      <c r="G16" s="16"/>
      <c r="H16" s="10"/>
      <c r="I16" s="10"/>
    </row>
    <row r="17" spans="1:9" ht="18.75">
      <c r="A17" s="7"/>
      <c r="D17" s="13"/>
      <c r="E17" s="14"/>
      <c r="F17" s="14"/>
      <c r="G17" s="15"/>
      <c r="H17" s="7"/>
      <c r="I17" s="7"/>
    </row>
    <row r="18" spans="1:9" ht="18.75">
      <c r="A18" s="7" t="s">
        <v>7</v>
      </c>
      <c r="D18" s="13" t="s">
        <v>8</v>
      </c>
      <c r="E18" s="14"/>
      <c r="F18" s="14"/>
      <c r="G18" s="15"/>
    </row>
    <row r="19" spans="1:9" ht="18.75">
      <c r="A19" s="7"/>
      <c r="D19" s="13" t="s">
        <v>9</v>
      </c>
      <c r="E19" s="14"/>
      <c r="F19" s="14"/>
      <c r="G19" s="15"/>
    </row>
    <row r="20" spans="1:9" ht="18.75">
      <c r="F20" s="15"/>
      <c r="G20" s="18"/>
    </row>
    <row r="21" spans="1:9" ht="18.75">
      <c r="A21" s="7" t="s">
        <v>10</v>
      </c>
      <c r="C21" s="17"/>
      <c r="D21" s="8" t="s">
        <v>99</v>
      </c>
      <c r="E21" s="145"/>
      <c r="F21" s="18"/>
      <c r="G21" s="20"/>
    </row>
    <row r="22" spans="1:9" ht="18.75">
      <c r="A22" s="7"/>
      <c r="C22" s="17"/>
      <c r="D22" s="8" t="s">
        <v>11</v>
      </c>
      <c r="E22" s="145"/>
      <c r="F22" s="18"/>
      <c r="G22" s="20"/>
      <c r="H22" s="21"/>
      <c r="I22" s="21"/>
    </row>
    <row r="23" spans="1:9" ht="18" customHeight="1">
      <c r="A23" s="7"/>
      <c r="C23" s="10"/>
      <c r="D23" s="8" t="s">
        <v>12</v>
      </c>
      <c r="E23" s="9"/>
      <c r="F23" s="18"/>
      <c r="G23" s="146"/>
      <c r="H23" s="147"/>
      <c r="I23" s="148"/>
    </row>
    <row r="24" spans="1:9" ht="18.75">
      <c r="A24" s="7"/>
      <c r="D24" s="8"/>
      <c r="E24" s="20"/>
      <c r="F24" s="18"/>
      <c r="G24" s="20"/>
      <c r="H24" s="21"/>
      <c r="I24" s="21"/>
    </row>
    <row r="25" spans="1:9" ht="18.75">
      <c r="A25" s="7" t="s">
        <v>13</v>
      </c>
      <c r="D25" s="302" t="s">
        <v>14</v>
      </c>
      <c r="E25" s="303"/>
      <c r="F25" s="303"/>
      <c r="G25" s="303"/>
      <c r="H25" s="7"/>
      <c r="I25" s="7"/>
    </row>
    <row r="26" spans="1:9" ht="18.75">
      <c r="A26" s="7"/>
      <c r="D26" s="302" t="s">
        <v>15</v>
      </c>
      <c r="E26" s="303"/>
      <c r="F26" s="303"/>
      <c r="G26" s="303"/>
      <c r="H26" s="7"/>
      <c r="I26" s="7"/>
    </row>
    <row r="27" spans="1:9" ht="18.75">
      <c r="A27" s="7"/>
      <c r="D27" s="302" t="s">
        <v>130</v>
      </c>
      <c r="E27" s="303"/>
      <c r="F27" s="303"/>
      <c r="G27" s="303"/>
      <c r="H27" s="7"/>
      <c r="I27" s="7"/>
    </row>
    <row r="28" spans="1:9" ht="18.75">
      <c r="A28" s="7"/>
      <c r="D28" s="302" t="s">
        <v>131</v>
      </c>
      <c r="E28" s="303"/>
      <c r="F28" s="303"/>
      <c r="G28" s="303"/>
    </row>
    <row r="29" spans="1:9" ht="18.75">
      <c r="A29" s="7"/>
      <c r="D29" s="302" t="s">
        <v>132</v>
      </c>
      <c r="E29" s="303"/>
      <c r="F29" s="303"/>
      <c r="G29" s="303"/>
    </row>
    <row r="30" spans="1:9" ht="18.75">
      <c r="A30" s="7"/>
      <c r="D30" s="302" t="s">
        <v>133</v>
      </c>
      <c r="E30" s="303"/>
      <c r="F30" s="303"/>
      <c r="G30" s="303"/>
    </row>
    <row r="31" spans="1:9" ht="18.75">
      <c r="A31" s="7"/>
      <c r="D31" s="8"/>
      <c r="E31" s="145"/>
      <c r="F31" s="145"/>
      <c r="G31" s="145"/>
    </row>
    <row r="32" spans="1:9" ht="18.75">
      <c r="A32" s="7"/>
      <c r="C32" s="21"/>
      <c r="E32" s="145"/>
      <c r="F32" s="145"/>
      <c r="G32" s="145"/>
    </row>
    <row r="33" spans="1:9" ht="18.75">
      <c r="A33" s="7"/>
      <c r="D33" s="8"/>
      <c r="E33" s="145"/>
      <c r="F33" s="145"/>
      <c r="G33" s="145"/>
    </row>
    <row r="34" spans="1:9" ht="18.75">
      <c r="A34" s="7"/>
      <c r="E34" s="19"/>
      <c r="F34" s="15"/>
      <c r="G34" s="19"/>
    </row>
    <row r="35" spans="1:9" ht="18.75">
      <c r="A35" s="7" t="s">
        <v>16</v>
      </c>
      <c r="D35" s="302" t="s">
        <v>135</v>
      </c>
      <c r="E35" s="20"/>
      <c r="F35" s="19"/>
      <c r="G35" s="20"/>
      <c r="H35" s="21"/>
      <c r="I35" s="21"/>
    </row>
    <row r="36" spans="1:9" ht="18.75">
      <c r="A36" s="7"/>
      <c r="E36" s="19"/>
      <c r="F36" s="15"/>
      <c r="G36" s="19"/>
    </row>
    <row r="37" spans="1:9" ht="18.75">
      <c r="A37" s="7"/>
      <c r="F37" s="7"/>
    </row>
    <row r="38" spans="1:9" ht="18.75">
      <c r="A38" s="7"/>
      <c r="F38" s="7"/>
    </row>
    <row r="39" spans="1:9" ht="18.75">
      <c r="A39" s="7"/>
      <c r="F39" s="7"/>
    </row>
    <row r="40" spans="1:9" ht="18.75">
      <c r="A40" s="7"/>
      <c r="F40" s="7"/>
    </row>
    <row r="41" spans="1:9" ht="18.75">
      <c r="A41" s="7"/>
      <c r="F41" s="7"/>
    </row>
    <row r="42" spans="1:9" ht="18.75">
      <c r="A42" s="7"/>
      <c r="F42" s="7"/>
    </row>
    <row r="43" spans="1:9" ht="18.75">
      <c r="A43" s="7"/>
      <c r="F43" s="7"/>
    </row>
    <row r="44" spans="1:9"/>
    <row r="45" spans="1:9"/>
    <row r="46" spans="1:9"/>
    <row r="47" spans="1:9"/>
    <row r="48" spans="1:9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</sheetData>
  <pageMargins left="0.78740157480314965" right="0.35433070866141736" top="0.39370078740157483" bottom="0.39370078740157483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0"/>
  <sheetViews>
    <sheetView showWhiteSpace="0" view="pageBreakPreview" topLeftCell="A35" zoomScale="90" zoomScaleNormal="90" zoomScaleSheetLayoutView="90" workbookViewId="0">
      <selection activeCell="A59" sqref="A59:F59"/>
    </sheetView>
  </sheetViews>
  <sheetFormatPr defaultColWidth="9.140625" defaultRowHeight="15"/>
  <cols>
    <col min="1" max="1" width="80.42578125" style="22" customWidth="1"/>
    <col min="2" max="2" width="11.5703125" style="31" customWidth="1"/>
    <col min="3" max="3" width="5.28515625" style="26" customWidth="1"/>
    <col min="4" max="4" width="12.28515625" style="26" customWidth="1"/>
    <col min="5" max="5" width="2.140625" style="26" customWidth="1"/>
    <col min="6" max="6" width="12.28515625" style="26" customWidth="1"/>
    <col min="7" max="7" width="1.5703125" style="26" customWidth="1"/>
    <col min="8" max="8" width="12.28515625" style="22" bestFit="1" customWidth="1"/>
    <col min="9" max="9" width="5" style="22" customWidth="1"/>
    <col min="10" max="10" width="11.5703125" style="22" bestFit="1" customWidth="1"/>
    <col min="11" max="16384" width="9.140625" style="22"/>
  </cols>
  <sheetData>
    <row r="1" spans="1:10">
      <c r="A1" s="352" t="str">
        <f>'[1]Cover '!A1</f>
        <v xml:space="preserve">ГРУПА СОФАРМА </v>
      </c>
      <c r="B1" s="353"/>
      <c r="C1" s="353"/>
      <c r="D1" s="353"/>
      <c r="E1" s="353"/>
      <c r="F1" s="353"/>
      <c r="G1" s="353"/>
    </row>
    <row r="2" spans="1:10" s="23" customFormat="1">
      <c r="A2" s="354" t="s">
        <v>192</v>
      </c>
      <c r="B2" s="355"/>
      <c r="C2" s="355"/>
      <c r="D2" s="355"/>
      <c r="E2" s="355"/>
      <c r="F2" s="355"/>
      <c r="G2" s="355"/>
    </row>
    <row r="3" spans="1:10">
      <c r="A3" s="71" t="s">
        <v>193</v>
      </c>
      <c r="B3" s="197"/>
      <c r="C3" s="24"/>
      <c r="D3" s="24"/>
      <c r="E3" s="24"/>
      <c r="F3" s="24"/>
      <c r="G3" s="24"/>
    </row>
    <row r="4" spans="1:10" ht="4.5" customHeight="1">
      <c r="A4" s="314"/>
      <c r="B4" s="197"/>
      <c r="C4" s="24"/>
      <c r="D4" s="24"/>
      <c r="E4" s="24"/>
      <c r="F4" s="24"/>
      <c r="G4" s="24"/>
    </row>
    <row r="5" spans="1:10" ht="5.25" customHeight="1">
      <c r="A5" s="314"/>
      <c r="B5" s="197"/>
      <c r="C5" s="24"/>
      <c r="D5" s="24"/>
      <c r="E5" s="24"/>
      <c r="F5" s="24"/>
      <c r="G5" s="24"/>
    </row>
    <row r="6" spans="1:10" ht="48" customHeight="1">
      <c r="A6" s="23"/>
      <c r="B6" s="356" t="s">
        <v>17</v>
      </c>
      <c r="C6" s="315"/>
      <c r="D6" s="337">
        <v>2019</v>
      </c>
      <c r="E6" s="328"/>
      <c r="F6" s="337">
        <v>2018</v>
      </c>
      <c r="G6" s="315"/>
    </row>
    <row r="7" spans="1:10">
      <c r="A7" s="23"/>
      <c r="B7" s="356"/>
      <c r="C7" s="315"/>
      <c r="D7" s="329" t="s">
        <v>66</v>
      </c>
      <c r="E7" s="328"/>
      <c r="F7" s="329" t="s">
        <v>66</v>
      </c>
      <c r="G7" s="315"/>
    </row>
    <row r="8" spans="1:10">
      <c r="A8" s="25"/>
    </row>
    <row r="9" spans="1:10">
      <c r="A9" s="25"/>
    </row>
    <row r="10" spans="1:10" ht="15" customHeight="1">
      <c r="A10" s="23" t="s">
        <v>155</v>
      </c>
      <c r="B10" s="31">
        <v>3</v>
      </c>
      <c r="D10" s="27">
        <v>1281421</v>
      </c>
      <c r="F10" s="27">
        <v>1179143</v>
      </c>
      <c r="H10" s="319"/>
      <c r="J10" s="28"/>
    </row>
    <row r="11" spans="1:10">
      <c r="A11" s="23" t="s">
        <v>18</v>
      </c>
      <c r="B11" s="31">
        <v>4</v>
      </c>
      <c r="D11" s="27">
        <v>12618</v>
      </c>
      <c r="F11" s="27">
        <v>11837</v>
      </c>
    </row>
    <row r="12" spans="1:10">
      <c r="A12" s="29" t="s">
        <v>19</v>
      </c>
      <c r="D12" s="30">
        <v>-3503</v>
      </c>
      <c r="F12" s="30">
        <v>8773</v>
      </c>
      <c r="G12" s="31"/>
      <c r="J12" s="28"/>
    </row>
    <row r="13" spans="1:10">
      <c r="A13" s="23" t="s">
        <v>20</v>
      </c>
      <c r="B13" s="31">
        <v>5</v>
      </c>
      <c r="D13" s="27">
        <v>-93067</v>
      </c>
      <c r="F13" s="27">
        <v>-91303</v>
      </c>
      <c r="H13" s="32"/>
      <c r="J13" s="28"/>
    </row>
    <row r="14" spans="1:10">
      <c r="A14" s="23" t="s">
        <v>21</v>
      </c>
      <c r="B14" s="31">
        <v>6</v>
      </c>
      <c r="D14" s="27">
        <v>-74923</v>
      </c>
      <c r="F14" s="27">
        <v>-75897</v>
      </c>
      <c r="H14" s="32"/>
      <c r="J14" s="28"/>
    </row>
    <row r="15" spans="1:10">
      <c r="A15" s="23" t="s">
        <v>22</v>
      </c>
      <c r="B15" s="31">
        <v>7</v>
      </c>
      <c r="D15" s="27">
        <v>-126908</v>
      </c>
      <c r="F15" s="27">
        <v>-119441</v>
      </c>
      <c r="H15" s="33"/>
    </row>
    <row r="16" spans="1:10">
      <c r="A16" s="23" t="s">
        <v>23</v>
      </c>
      <c r="B16" s="31" t="s">
        <v>191</v>
      </c>
      <c r="D16" s="27">
        <v>-43962</v>
      </c>
      <c r="F16" s="27">
        <v>-33135</v>
      </c>
      <c r="H16" s="32"/>
    </row>
    <row r="17" spans="1:11">
      <c r="A17" s="23" t="s">
        <v>24</v>
      </c>
      <c r="D17" s="27">
        <v>-878912</v>
      </c>
      <c r="F17" s="27">
        <v>-825571</v>
      </c>
      <c r="H17" s="32"/>
    </row>
    <row r="18" spans="1:11">
      <c r="A18" s="23" t="s">
        <v>25</v>
      </c>
      <c r="B18" s="31">
        <v>8</v>
      </c>
      <c r="D18" s="27">
        <v>-10839</v>
      </c>
      <c r="F18" s="27">
        <v>-15263</v>
      </c>
      <c r="H18" s="33"/>
      <c r="J18" s="28"/>
    </row>
    <row r="19" spans="1:11" ht="15" customHeight="1" thickBot="1">
      <c r="A19" s="314" t="s">
        <v>26</v>
      </c>
      <c r="D19" s="141">
        <f>SUM(D10:D18)</f>
        <v>61925</v>
      </c>
      <c r="F19" s="141">
        <f>SUM(F10:F18)</f>
        <v>39143</v>
      </c>
      <c r="H19" s="32"/>
      <c r="K19" s="28"/>
    </row>
    <row r="20" spans="1:11" ht="8.25" customHeight="1" thickTop="1">
      <c r="A20" s="23"/>
      <c r="D20" s="27"/>
      <c r="F20" s="27"/>
      <c r="H20" s="32"/>
    </row>
    <row r="21" spans="1:11" ht="15" customHeight="1">
      <c r="A21" s="23" t="s">
        <v>183</v>
      </c>
      <c r="B21" s="31">
        <v>10</v>
      </c>
      <c r="D21" s="38">
        <v>-18656</v>
      </c>
      <c r="F21" s="38">
        <v>-186</v>
      </c>
      <c r="H21" s="32"/>
    </row>
    <row r="22" spans="1:11" ht="8.25" customHeight="1">
      <c r="A22" s="23"/>
      <c r="D22" s="27"/>
      <c r="F22" s="27"/>
      <c r="H22" s="32"/>
    </row>
    <row r="23" spans="1:11">
      <c r="A23" s="23" t="s">
        <v>27</v>
      </c>
      <c r="B23" s="31">
        <v>11</v>
      </c>
      <c r="D23" s="27">
        <v>10536</v>
      </c>
      <c r="F23" s="27">
        <v>4034</v>
      </c>
      <c r="H23" s="32"/>
    </row>
    <row r="24" spans="1:11">
      <c r="A24" s="23" t="s">
        <v>28</v>
      </c>
      <c r="B24" s="31">
        <v>12</v>
      </c>
      <c r="D24" s="27">
        <v>-12546</v>
      </c>
      <c r="F24" s="27">
        <v>-9728</v>
      </c>
      <c r="H24" s="32"/>
    </row>
    <row r="25" spans="1:11">
      <c r="A25" s="35" t="s">
        <v>29</v>
      </c>
      <c r="D25" s="34">
        <f>SUM(D23:D24)</f>
        <v>-2010</v>
      </c>
      <c r="F25" s="34">
        <f>SUM(F23:F24)</f>
        <v>-5694</v>
      </c>
      <c r="H25" s="32"/>
    </row>
    <row r="26" spans="1:11" ht="9" customHeight="1">
      <c r="A26" s="35"/>
      <c r="D26" s="37"/>
      <c r="F26" s="37"/>
      <c r="H26" s="32"/>
    </row>
    <row r="27" spans="1:11">
      <c r="A27" s="23" t="s">
        <v>189</v>
      </c>
      <c r="B27" s="31">
        <v>13</v>
      </c>
      <c r="D27" s="27">
        <v>47687</v>
      </c>
      <c r="F27" s="27">
        <v>2076</v>
      </c>
      <c r="H27" s="32"/>
    </row>
    <row r="28" spans="1:11" hidden="1">
      <c r="A28" s="23" t="s">
        <v>151</v>
      </c>
      <c r="D28" s="27">
        <v>0</v>
      </c>
      <c r="F28" s="27">
        <v>0</v>
      </c>
      <c r="H28" s="32"/>
    </row>
    <row r="29" spans="1:11">
      <c r="A29" s="334" t="s">
        <v>184</v>
      </c>
      <c r="D29" s="27">
        <v>4448</v>
      </c>
      <c r="F29" s="27">
        <v>0</v>
      </c>
      <c r="H29" s="32"/>
    </row>
    <row r="30" spans="1:11">
      <c r="A30" s="314" t="s">
        <v>30</v>
      </c>
      <c r="D30" s="34">
        <f>D19+D25+D27+D21+D29</f>
        <v>93394</v>
      </c>
      <c r="F30" s="34">
        <f>F19+F25+F27+F28+F21</f>
        <v>35339</v>
      </c>
      <c r="H30" s="36"/>
    </row>
    <row r="31" spans="1:11" ht="6.75" customHeight="1">
      <c r="A31" s="314"/>
      <c r="D31" s="157"/>
      <c r="F31" s="157"/>
      <c r="H31" s="36"/>
    </row>
    <row r="32" spans="1:11">
      <c r="A32" s="23" t="s">
        <v>31</v>
      </c>
      <c r="D32" s="38">
        <v>-3778</v>
      </c>
      <c r="F32" s="38">
        <v>-4702</v>
      </c>
      <c r="H32" s="36"/>
    </row>
    <row r="33" spans="1:10" ht="6.75" customHeight="1">
      <c r="A33" s="314"/>
      <c r="B33" s="198"/>
      <c r="C33" s="39"/>
      <c r="D33" s="37"/>
      <c r="E33" s="39"/>
      <c r="F33" s="37"/>
      <c r="G33" s="39"/>
      <c r="H33" s="36"/>
      <c r="J33" s="40"/>
    </row>
    <row r="34" spans="1:10" ht="7.5" customHeight="1">
      <c r="A34" s="314"/>
      <c r="B34" s="198"/>
      <c r="C34" s="39"/>
      <c r="D34" s="37"/>
      <c r="E34" s="39"/>
      <c r="F34" s="37"/>
      <c r="G34" s="39"/>
      <c r="H34" s="36"/>
      <c r="J34" s="40"/>
    </row>
    <row r="35" spans="1:10" ht="15.75" thickBot="1">
      <c r="A35" s="314" t="s">
        <v>194</v>
      </c>
      <c r="B35" s="198"/>
      <c r="C35" s="39"/>
      <c r="D35" s="141">
        <f>D30+D32</f>
        <v>89616</v>
      </c>
      <c r="E35" s="39"/>
      <c r="F35" s="141">
        <f>F30+F32</f>
        <v>30637</v>
      </c>
      <c r="G35" s="39"/>
      <c r="H35" s="36"/>
      <c r="J35" s="40"/>
    </row>
    <row r="36" spans="1:10" ht="15.75" thickTop="1">
      <c r="A36" s="314"/>
      <c r="B36" s="198"/>
      <c r="C36" s="39"/>
      <c r="D36" s="37"/>
      <c r="E36" s="39"/>
      <c r="F36" s="37"/>
      <c r="G36" s="39"/>
      <c r="H36" s="36"/>
      <c r="J36" s="40"/>
    </row>
    <row r="37" spans="1:10">
      <c r="A37" s="314" t="s">
        <v>32</v>
      </c>
      <c r="C37" s="41"/>
      <c r="D37" s="37"/>
      <c r="E37" s="41"/>
      <c r="F37" s="37"/>
      <c r="G37" s="39"/>
      <c r="H37" s="36"/>
      <c r="J37" s="40"/>
    </row>
    <row r="38" spans="1:10">
      <c r="A38" s="159" t="s">
        <v>152</v>
      </c>
      <c r="C38" s="41"/>
      <c r="D38" s="37"/>
      <c r="E38" s="41"/>
      <c r="F38" s="37"/>
      <c r="G38" s="39"/>
      <c r="H38" s="36"/>
      <c r="J38" s="40"/>
    </row>
    <row r="39" spans="1:10">
      <c r="A39" s="311" t="s">
        <v>185</v>
      </c>
      <c r="C39" s="41"/>
      <c r="D39" s="50">
        <v>35</v>
      </c>
      <c r="E39" s="41"/>
      <c r="F39" s="50">
        <v>-79</v>
      </c>
      <c r="G39" s="39"/>
      <c r="H39" s="36"/>
      <c r="J39" s="40"/>
    </row>
    <row r="40" spans="1:10" ht="30">
      <c r="A40" s="333" t="s">
        <v>165</v>
      </c>
      <c r="B40" s="26">
        <v>14</v>
      </c>
      <c r="C40" s="41"/>
      <c r="D40" s="50">
        <v>-34</v>
      </c>
      <c r="E40" s="41"/>
      <c r="F40" s="50">
        <v>-792</v>
      </c>
      <c r="G40" s="39"/>
      <c r="H40" s="36"/>
      <c r="J40" s="40"/>
    </row>
    <row r="41" spans="1:10">
      <c r="A41" s="311"/>
      <c r="C41" s="41"/>
      <c r="D41" s="313">
        <f>SUM(D39:D40)</f>
        <v>1</v>
      </c>
      <c r="E41" s="41"/>
      <c r="F41" s="313">
        <f>SUM(F39:F40)</f>
        <v>-871</v>
      </c>
      <c r="G41" s="39"/>
      <c r="H41" s="36"/>
      <c r="J41" s="40"/>
    </row>
    <row r="42" spans="1:10">
      <c r="A42" s="159" t="s">
        <v>114</v>
      </c>
      <c r="B42" s="199"/>
      <c r="C42" s="41"/>
      <c r="D42" s="50"/>
      <c r="E42" s="41"/>
      <c r="F42" s="37"/>
      <c r="G42" s="39"/>
      <c r="H42" s="36"/>
      <c r="J42" s="40"/>
    </row>
    <row r="43" spans="1:10">
      <c r="A43" s="161" t="s">
        <v>98</v>
      </c>
      <c r="B43" s="199"/>
      <c r="C43" s="41"/>
      <c r="D43" s="50">
        <v>4206</v>
      </c>
      <c r="E43" s="50"/>
      <c r="F43" s="50">
        <v>527</v>
      </c>
      <c r="G43" s="39"/>
      <c r="H43" s="36"/>
      <c r="J43" s="40"/>
    </row>
    <row r="44" spans="1:10">
      <c r="A44" s="314"/>
      <c r="B44" s="199"/>
      <c r="C44" s="41"/>
      <c r="D44" s="34">
        <f>SUM(D43:D43)</f>
        <v>4206</v>
      </c>
      <c r="E44" s="41"/>
      <c r="F44" s="34">
        <f>SUM(F43:F43)</f>
        <v>527</v>
      </c>
      <c r="G44" s="39"/>
      <c r="H44" s="36"/>
      <c r="J44" s="40"/>
    </row>
    <row r="45" spans="1:10">
      <c r="A45" s="314" t="s">
        <v>210</v>
      </c>
      <c r="B45" s="199">
        <v>14</v>
      </c>
      <c r="C45" s="41"/>
      <c r="D45" s="34">
        <f>D41+D44</f>
        <v>4207</v>
      </c>
      <c r="E45" s="41"/>
      <c r="F45" s="34">
        <f>F41+F44</f>
        <v>-344</v>
      </c>
      <c r="G45" s="39"/>
      <c r="H45" s="36"/>
      <c r="J45" s="40"/>
    </row>
    <row r="46" spans="1:10">
      <c r="A46" s="314"/>
      <c r="B46" s="199"/>
      <c r="C46" s="41"/>
      <c r="D46" s="37"/>
      <c r="E46" s="41"/>
      <c r="F46" s="37"/>
      <c r="G46" s="39"/>
      <c r="H46" s="36"/>
      <c r="J46" s="40"/>
    </row>
    <row r="47" spans="1:10" ht="15.75" thickBot="1">
      <c r="A47" s="299" t="s">
        <v>195</v>
      </c>
      <c r="B47" s="198"/>
      <c r="C47" s="39"/>
      <c r="D47" s="141">
        <f>+D35+D45</f>
        <v>93823</v>
      </c>
      <c r="E47" s="39"/>
      <c r="F47" s="141">
        <f>+F35+F45</f>
        <v>30293</v>
      </c>
      <c r="G47" s="39"/>
      <c r="H47" s="36"/>
      <c r="J47" s="40"/>
    </row>
    <row r="48" spans="1:10" ht="8.25" customHeight="1" thickTop="1">
      <c r="A48" s="159"/>
      <c r="B48" s="199"/>
      <c r="C48" s="41"/>
      <c r="D48" s="37"/>
      <c r="E48" s="41"/>
      <c r="F48" s="37"/>
      <c r="G48" s="39"/>
      <c r="H48" s="36"/>
      <c r="J48" s="40"/>
    </row>
    <row r="49" spans="1:10">
      <c r="A49" s="299" t="s">
        <v>196</v>
      </c>
      <c r="B49" s="200"/>
      <c r="C49" s="43"/>
      <c r="D49" s="44"/>
      <c r="E49" s="43"/>
      <c r="F49" s="44"/>
      <c r="G49" s="45"/>
      <c r="H49" s="36"/>
    </row>
    <row r="50" spans="1:10">
      <c r="A50" s="318" t="s">
        <v>156</v>
      </c>
      <c r="B50" s="48"/>
      <c r="C50" s="46"/>
      <c r="D50" s="47">
        <v>91383</v>
      </c>
      <c r="E50" s="46"/>
      <c r="F50" s="47">
        <v>28343</v>
      </c>
      <c r="G50" s="48"/>
      <c r="H50" s="36"/>
    </row>
    <row r="51" spans="1:10">
      <c r="A51" s="49" t="s">
        <v>33</v>
      </c>
      <c r="B51" s="48"/>
      <c r="C51" s="46"/>
      <c r="D51" s="50">
        <v>-1767</v>
      </c>
      <c r="E51" s="46"/>
      <c r="F51" s="50">
        <v>2294</v>
      </c>
      <c r="G51" s="46"/>
      <c r="H51" s="36"/>
    </row>
    <row r="52" spans="1:10" ht="9" customHeight="1">
      <c r="A52" s="51"/>
      <c r="B52" s="200"/>
      <c r="C52" s="43"/>
      <c r="D52" s="156"/>
      <c r="E52" s="43"/>
      <c r="F52" s="156"/>
      <c r="G52" s="45"/>
      <c r="H52" s="36"/>
    </row>
    <row r="53" spans="1:10">
      <c r="A53" s="300" t="s">
        <v>206</v>
      </c>
      <c r="B53" s="200"/>
      <c r="C53" s="43"/>
      <c r="D53" s="156"/>
      <c r="E53" s="43"/>
      <c r="F53" s="156"/>
      <c r="G53" s="45"/>
      <c r="H53" s="36"/>
    </row>
    <row r="54" spans="1:10">
      <c r="A54" s="318" t="s">
        <v>156</v>
      </c>
      <c r="B54" s="48"/>
      <c r="C54" s="46"/>
      <c r="D54" s="47">
        <v>94658</v>
      </c>
      <c r="E54" s="46"/>
      <c r="F54" s="47">
        <v>28636</v>
      </c>
      <c r="G54" s="48"/>
      <c r="H54" s="36"/>
      <c r="J54" s="42"/>
    </row>
    <row r="55" spans="1:10">
      <c r="A55" s="49" t="s">
        <v>33</v>
      </c>
      <c r="B55" s="48"/>
      <c r="C55" s="46"/>
      <c r="D55" s="50">
        <v>-835</v>
      </c>
      <c r="E55" s="46"/>
      <c r="F55" s="50">
        <v>1657</v>
      </c>
      <c r="G55" s="46"/>
      <c r="H55" s="36"/>
    </row>
    <row r="56" spans="1:10" ht="8.25" customHeight="1">
      <c r="A56" s="49"/>
      <c r="B56" s="52"/>
      <c r="C56" s="52"/>
      <c r="D56" s="53"/>
      <c r="E56" s="52"/>
      <c r="F56" s="53"/>
      <c r="G56" s="52"/>
    </row>
    <row r="57" spans="1:10">
      <c r="A57" s="54"/>
    </row>
    <row r="58" spans="1:10">
      <c r="A58" s="54"/>
    </row>
    <row r="59" spans="1:10">
      <c r="A59" s="357" t="str">
        <f>SFP!A68</f>
        <v>Приложенията на страници от 5 до 138 са неразделна част от консолидирания финансов отчет</v>
      </c>
      <c r="B59" s="357"/>
      <c r="C59" s="357"/>
      <c r="D59" s="357"/>
      <c r="E59" s="357"/>
      <c r="F59" s="357"/>
      <c r="G59" s="39"/>
    </row>
    <row r="60" spans="1:10">
      <c r="A60" s="205"/>
      <c r="B60" s="198"/>
      <c r="C60" s="39"/>
      <c r="D60" s="39"/>
      <c r="E60" s="39"/>
      <c r="F60" s="39"/>
      <c r="G60" s="39"/>
    </row>
    <row r="61" spans="1:10">
      <c r="A61" s="205"/>
      <c r="B61" s="198"/>
      <c r="C61" s="39"/>
      <c r="D61" s="39"/>
      <c r="E61" s="39"/>
      <c r="F61" s="39"/>
      <c r="G61" s="39"/>
    </row>
    <row r="62" spans="1:10">
      <c r="A62" s="54"/>
    </row>
    <row r="64" spans="1:10">
      <c r="A64" s="55" t="s">
        <v>34</v>
      </c>
    </row>
    <row r="65" spans="1:8">
      <c r="A65" s="56" t="s">
        <v>35</v>
      </c>
    </row>
    <row r="67" spans="1:8">
      <c r="A67" s="57" t="str">
        <f>'[1]Cover '!A15</f>
        <v>Финансов директор:</v>
      </c>
    </row>
    <row r="68" spans="1:8">
      <c r="A68" s="58" t="str">
        <f>'[1]Cover '!D15</f>
        <v>Борис Борисов</v>
      </c>
    </row>
    <row r="69" spans="1:8">
      <c r="A69" s="59"/>
    </row>
    <row r="70" spans="1:8">
      <c r="A70" s="60" t="s">
        <v>115</v>
      </c>
    </row>
    <row r="71" spans="1:8">
      <c r="A71" s="160" t="s">
        <v>116</v>
      </c>
    </row>
    <row r="73" spans="1:8">
      <c r="A73" s="23"/>
    </row>
    <row r="74" spans="1:8">
      <c r="A74" s="23"/>
    </row>
    <row r="75" spans="1:8">
      <c r="A75" s="23"/>
    </row>
    <row r="76" spans="1:8">
      <c r="A76" s="23"/>
      <c r="H76" s="320"/>
    </row>
    <row r="77" spans="1:8">
      <c r="A77" s="351"/>
      <c r="B77" s="351"/>
      <c r="C77" s="351"/>
      <c r="D77" s="351"/>
      <c r="E77" s="351"/>
      <c r="F77" s="351"/>
      <c r="G77" s="351"/>
    </row>
    <row r="78" spans="1:8" ht="17.25" customHeight="1">
      <c r="A78" s="55"/>
      <c r="B78" s="61"/>
      <c r="C78" s="61"/>
      <c r="D78" s="61"/>
      <c r="E78" s="61"/>
      <c r="F78" s="61"/>
      <c r="G78" s="61"/>
    </row>
    <row r="79" spans="1:8">
      <c r="A79" s="62"/>
    </row>
    <row r="80" spans="1:8">
      <c r="A80" s="63"/>
    </row>
    <row r="81" spans="1:1">
      <c r="A81" s="64"/>
    </row>
    <row r="82" spans="1:1">
      <c r="A82" s="64"/>
    </row>
    <row r="83" spans="1:1">
      <c r="A83" s="60"/>
    </row>
    <row r="84" spans="1:1">
      <c r="A84" s="65"/>
    </row>
    <row r="85" spans="1:1">
      <c r="A85" s="59"/>
    </row>
    <row r="90" spans="1:1">
      <c r="A90" s="66"/>
    </row>
  </sheetData>
  <mergeCells count="5">
    <mergeCell ref="A77:G77"/>
    <mergeCell ref="A1:G1"/>
    <mergeCell ref="A2:G2"/>
    <mergeCell ref="B6:B7"/>
    <mergeCell ref="A59:F59"/>
  </mergeCells>
  <pageMargins left="0.6692913385826772" right="0.39370078740157483" top="0.51181102362204722" bottom="0.47244094488188981" header="0.31496062992125984" footer="0.31496062992125984"/>
  <pageSetup paperSize="9" scale="68" fitToHeight="0" orientation="portrait" blackAndWhite="1" useFirstPageNumber="1" r:id="rId1"/>
  <headerFooter alignWithMargins="0">
    <oddFooter>&amp;R &amp;P</oddFooter>
  </headerFooter>
  <colBreaks count="1" manualBreakCount="1">
    <brk id="6" max="6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85"/>
  <sheetViews>
    <sheetView view="pageBreakPreview" zoomScale="90" zoomScaleNormal="90" zoomScaleSheetLayoutView="90" workbookViewId="0">
      <selection activeCell="A69" sqref="A69"/>
    </sheetView>
  </sheetViews>
  <sheetFormatPr defaultColWidth="9.140625" defaultRowHeight="12.75"/>
  <cols>
    <col min="1" max="1" width="67.42578125" style="70" customWidth="1"/>
    <col min="2" max="2" width="8.28515625" style="70" customWidth="1"/>
    <col min="3" max="3" width="12.7109375" style="70" customWidth="1"/>
    <col min="4" max="4" width="14.42578125" style="101" customWidth="1"/>
    <col min="5" max="5" width="1.28515625" style="70" customWidth="1"/>
    <col min="6" max="6" width="14.5703125" style="101" customWidth="1"/>
    <col min="7" max="7" width="1.28515625" style="70" customWidth="1"/>
    <col min="8" max="8" width="1.5703125" style="70" customWidth="1"/>
    <col min="9" max="16384" width="9.140625" style="70"/>
  </cols>
  <sheetData>
    <row r="1" spans="1:8" ht="14.25">
      <c r="A1" s="67" t="str">
        <f>+[1]SCI!A1</f>
        <v xml:space="preserve">ГРУПА СОФАРМА </v>
      </c>
      <c r="B1" s="68"/>
      <c r="C1" s="68"/>
      <c r="D1" s="69"/>
      <c r="E1" s="68"/>
      <c r="F1" s="69"/>
      <c r="G1" s="68"/>
    </row>
    <row r="2" spans="1:8" ht="14.25">
      <c r="A2" s="71" t="s">
        <v>197</v>
      </c>
      <c r="B2" s="72"/>
      <c r="C2" s="72"/>
      <c r="D2" s="73"/>
      <c r="E2" s="72"/>
      <c r="F2" s="73"/>
      <c r="G2" s="72"/>
    </row>
    <row r="3" spans="1:8" ht="15">
      <c r="A3" s="71" t="s">
        <v>198</v>
      </c>
      <c r="B3" s="74"/>
      <c r="C3" s="74"/>
      <c r="D3" s="75"/>
      <c r="E3" s="74"/>
      <c r="F3" s="75"/>
      <c r="G3" s="74"/>
    </row>
    <row r="4" spans="1:8" ht="30" customHeight="1">
      <c r="A4" s="76"/>
      <c r="B4" s="315"/>
      <c r="C4" s="358" t="s">
        <v>17</v>
      </c>
      <c r="D4" s="359" t="s">
        <v>199</v>
      </c>
      <c r="E4" s="316"/>
      <c r="F4" s="359" t="s">
        <v>169</v>
      </c>
      <c r="G4" s="202"/>
    </row>
    <row r="5" spans="1:8" ht="12" customHeight="1">
      <c r="B5" s="315"/>
      <c r="C5" s="358"/>
      <c r="D5" s="360"/>
      <c r="E5" s="316"/>
      <c r="F5" s="360"/>
      <c r="G5" s="202"/>
    </row>
    <row r="6" spans="1:8" ht="12" customHeight="1">
      <c r="B6" s="315"/>
      <c r="C6" s="316"/>
      <c r="D6" s="317"/>
      <c r="E6" s="316"/>
      <c r="F6" s="317"/>
      <c r="G6" s="202"/>
    </row>
    <row r="7" spans="1:8" ht="14.25">
      <c r="A7" s="71" t="s">
        <v>36</v>
      </c>
      <c r="B7" s="31"/>
      <c r="C7" s="31"/>
      <c r="D7" s="77"/>
      <c r="E7" s="31"/>
      <c r="F7" s="77"/>
      <c r="G7" s="31"/>
    </row>
    <row r="8" spans="1:8" ht="14.25">
      <c r="A8" s="71" t="s">
        <v>37</v>
      </c>
      <c r="B8" s="78"/>
      <c r="C8" s="78"/>
      <c r="D8" s="79"/>
      <c r="E8" s="78"/>
      <c r="F8" s="79"/>
      <c r="G8" s="78"/>
    </row>
    <row r="9" spans="1:8" ht="15">
      <c r="A9" s="80" t="s">
        <v>38</v>
      </c>
      <c r="B9" s="81"/>
      <c r="C9" s="81">
        <v>15</v>
      </c>
      <c r="D9" s="203">
        <v>381139</v>
      </c>
      <c r="E9" s="81"/>
      <c r="F9" s="203">
        <v>324525</v>
      </c>
      <c r="G9" s="81"/>
    </row>
    <row r="10" spans="1:8" ht="15">
      <c r="A10" s="83" t="s">
        <v>39</v>
      </c>
      <c r="B10" s="81"/>
      <c r="C10" s="81">
        <v>16</v>
      </c>
      <c r="D10" s="203">
        <v>43112</v>
      </c>
      <c r="E10" s="81"/>
      <c r="F10" s="203">
        <v>62195</v>
      </c>
      <c r="G10" s="81"/>
    </row>
    <row r="11" spans="1:8" ht="15">
      <c r="A11" s="83" t="s">
        <v>122</v>
      </c>
      <c r="B11" s="81"/>
      <c r="C11" s="81">
        <v>16</v>
      </c>
      <c r="D11" s="203">
        <v>15909</v>
      </c>
      <c r="E11" s="81"/>
      <c r="F11" s="203">
        <v>23516</v>
      </c>
      <c r="G11" s="81"/>
    </row>
    <row r="12" spans="1:8" ht="15">
      <c r="A12" s="80" t="s">
        <v>40</v>
      </c>
      <c r="B12" s="81"/>
      <c r="C12" s="81">
        <v>17</v>
      </c>
      <c r="D12" s="203">
        <v>10999</v>
      </c>
      <c r="E12" s="81"/>
      <c r="F12" s="203">
        <v>10427</v>
      </c>
      <c r="G12" s="81"/>
    </row>
    <row r="13" spans="1:8" ht="15">
      <c r="A13" s="85" t="s">
        <v>125</v>
      </c>
      <c r="B13" s="81"/>
      <c r="C13" s="81">
        <v>18</v>
      </c>
      <c r="D13" s="203">
        <v>66012</v>
      </c>
      <c r="E13" s="81"/>
      <c r="F13" s="203">
        <v>20383</v>
      </c>
      <c r="G13" s="81"/>
    </row>
    <row r="14" spans="1:8" ht="15">
      <c r="A14" s="83" t="s">
        <v>157</v>
      </c>
      <c r="B14" s="81"/>
      <c r="C14" s="81">
        <v>19</v>
      </c>
      <c r="D14" s="203">
        <v>10102</v>
      </c>
      <c r="E14" s="81"/>
      <c r="F14" s="203">
        <v>8598</v>
      </c>
      <c r="G14" s="81"/>
    </row>
    <row r="15" spans="1:8" ht="15">
      <c r="A15" s="85" t="s">
        <v>101</v>
      </c>
      <c r="B15" s="81"/>
      <c r="C15" s="81">
        <v>20</v>
      </c>
      <c r="D15" s="203">
        <v>91767</v>
      </c>
      <c r="E15" s="81"/>
      <c r="F15" s="203">
        <v>23055</v>
      </c>
      <c r="G15" s="81"/>
      <c r="H15" s="152"/>
    </row>
    <row r="16" spans="1:8" ht="15">
      <c r="A16" s="85" t="s">
        <v>102</v>
      </c>
      <c r="B16" s="81"/>
      <c r="C16" s="81">
        <v>21</v>
      </c>
      <c r="D16" s="203">
        <v>10281</v>
      </c>
      <c r="E16" s="81"/>
      <c r="F16" s="203">
        <f>6170+229</f>
        <v>6399</v>
      </c>
      <c r="G16" s="81"/>
    </row>
    <row r="17" spans="1:10" ht="15">
      <c r="A17" s="83" t="s">
        <v>97</v>
      </c>
      <c r="B17" s="93"/>
      <c r="C17" s="93"/>
      <c r="D17" s="203">
        <v>2240</v>
      </c>
      <c r="E17" s="93"/>
      <c r="F17" s="203">
        <v>1590</v>
      </c>
      <c r="G17" s="93"/>
    </row>
    <row r="18" spans="1:10" ht="14.25" customHeight="1">
      <c r="A18" s="86"/>
      <c r="B18" s="78"/>
      <c r="C18" s="78"/>
      <c r="D18" s="87">
        <f>SUM(D9:D17)</f>
        <v>631561</v>
      </c>
      <c r="E18" s="78"/>
      <c r="F18" s="87">
        <f>SUM(F9:F17)</f>
        <v>480688</v>
      </c>
      <c r="G18" s="78"/>
    </row>
    <row r="19" spans="1:10" ht="15">
      <c r="A19" s="71" t="s">
        <v>41</v>
      </c>
      <c r="B19" s="78"/>
      <c r="C19" s="78"/>
      <c r="D19" s="312"/>
      <c r="E19" s="78"/>
      <c r="F19" s="153"/>
      <c r="G19" s="78"/>
      <c r="H19" s="149"/>
    </row>
    <row r="20" spans="1:10" ht="15">
      <c r="A20" s="80" t="s">
        <v>42</v>
      </c>
      <c r="B20" s="81"/>
      <c r="C20" s="81">
        <v>22</v>
      </c>
      <c r="D20" s="203">
        <v>228950</v>
      </c>
      <c r="E20" s="81"/>
      <c r="F20" s="203">
        <v>235763</v>
      </c>
      <c r="G20" s="81"/>
    </row>
    <row r="21" spans="1:10" ht="15">
      <c r="A21" s="80" t="s">
        <v>43</v>
      </c>
      <c r="B21" s="81"/>
      <c r="C21" s="154">
        <v>23</v>
      </c>
      <c r="D21" s="203">
        <v>255780</v>
      </c>
      <c r="E21" s="154"/>
      <c r="F21" s="203">
        <v>235911</v>
      </c>
      <c r="G21" s="154"/>
    </row>
    <row r="22" spans="1:10" ht="15">
      <c r="A22" s="80" t="s">
        <v>44</v>
      </c>
      <c r="B22" s="81"/>
      <c r="C22" s="154">
        <v>24</v>
      </c>
      <c r="D22" s="203">
        <v>7090</v>
      </c>
      <c r="E22" s="154"/>
      <c r="F22" s="203">
        <v>9942</v>
      </c>
      <c r="G22" s="154"/>
      <c r="H22" s="84"/>
      <c r="J22" s="84"/>
    </row>
    <row r="23" spans="1:10" ht="15">
      <c r="A23" s="80" t="s">
        <v>126</v>
      </c>
      <c r="B23" s="81"/>
      <c r="C23" s="81">
        <v>25</v>
      </c>
      <c r="D23" s="203">
        <v>26737</v>
      </c>
      <c r="E23" s="81"/>
      <c r="F23" s="203">
        <v>22717</v>
      </c>
      <c r="G23" s="81"/>
    </row>
    <row r="24" spans="1:10" ht="15">
      <c r="A24" s="80" t="s">
        <v>45</v>
      </c>
      <c r="B24" s="81"/>
      <c r="C24" s="81">
        <v>26</v>
      </c>
      <c r="D24" s="203">
        <v>27540</v>
      </c>
      <c r="E24" s="81"/>
      <c r="F24" s="203">
        <v>25582</v>
      </c>
      <c r="G24" s="81"/>
    </row>
    <row r="25" spans="1:10" ht="14.25">
      <c r="A25" s="71"/>
      <c r="B25" s="78"/>
      <c r="C25" s="81"/>
      <c r="D25" s="87">
        <f>SUM(D20:D24)</f>
        <v>546097</v>
      </c>
      <c r="E25" s="81"/>
      <c r="F25" s="87">
        <f>SUM(F20:F24)</f>
        <v>529915</v>
      </c>
      <c r="G25" s="81"/>
    </row>
    <row r="26" spans="1:10" ht="6.75" customHeight="1">
      <c r="A26" s="71"/>
      <c r="B26" s="78"/>
      <c r="C26" s="81"/>
      <c r="D26" s="88"/>
      <c r="E26" s="81"/>
      <c r="F26" s="88"/>
      <c r="G26" s="81"/>
    </row>
    <row r="27" spans="1:10" ht="15" thickBot="1">
      <c r="A27" s="71" t="s">
        <v>46</v>
      </c>
      <c r="B27" s="78"/>
      <c r="C27" s="81"/>
      <c r="D27" s="90">
        <f>SUM(D25,D18)</f>
        <v>1177658</v>
      </c>
      <c r="E27" s="81"/>
      <c r="F27" s="90">
        <f>SUM(F25,F18)</f>
        <v>1010603</v>
      </c>
      <c r="G27" s="81"/>
      <c r="H27" s="150"/>
    </row>
    <row r="28" spans="1:10" ht="8.25" customHeight="1" thickTop="1">
      <c r="A28" s="71"/>
      <c r="B28" s="78"/>
      <c r="C28" s="78"/>
      <c r="D28" s="88"/>
      <c r="E28" s="78"/>
      <c r="F28" s="88"/>
      <c r="G28" s="78"/>
    </row>
    <row r="29" spans="1:10" ht="14.25">
      <c r="A29" s="71" t="s">
        <v>47</v>
      </c>
      <c r="B29" s="31"/>
      <c r="C29" s="31"/>
      <c r="D29" s="88"/>
      <c r="E29" s="31"/>
      <c r="F29" s="88"/>
      <c r="G29" s="31"/>
    </row>
    <row r="30" spans="1:10" ht="28.5">
      <c r="A30" s="92" t="s">
        <v>123</v>
      </c>
      <c r="B30" s="31"/>
      <c r="C30" s="31"/>
      <c r="D30" s="91"/>
      <c r="E30" s="31"/>
      <c r="F30" s="91"/>
      <c r="G30" s="31"/>
    </row>
    <row r="31" spans="1:10" ht="15">
      <c r="A31" s="201" t="s">
        <v>48</v>
      </c>
      <c r="B31" s="93"/>
      <c r="C31" s="93"/>
      <c r="D31" s="203">
        <v>134798</v>
      </c>
      <c r="E31" s="93"/>
      <c r="F31" s="203">
        <v>134798</v>
      </c>
      <c r="G31" s="93"/>
    </row>
    <row r="32" spans="1:10" ht="15">
      <c r="A32" s="80" t="s">
        <v>49</v>
      </c>
      <c r="B32" s="93"/>
      <c r="C32" s="93"/>
      <c r="D32" s="203">
        <v>60855</v>
      </c>
      <c r="E32" s="93"/>
      <c r="F32" s="203">
        <v>55661</v>
      </c>
      <c r="G32" s="93"/>
      <c r="J32" s="307"/>
    </row>
    <row r="33" spans="1:10" ht="15">
      <c r="A33" s="80" t="s">
        <v>120</v>
      </c>
      <c r="B33" s="93"/>
      <c r="D33" s="203">
        <v>365222</v>
      </c>
      <c r="E33" s="93"/>
      <c r="F33" s="203">
        <f>285101</f>
        <v>285101</v>
      </c>
      <c r="G33" s="93"/>
      <c r="H33" s="152"/>
      <c r="J33" s="307"/>
    </row>
    <row r="34" spans="1:10" ht="14.25">
      <c r="A34" s="71"/>
      <c r="B34" s="78"/>
      <c r="C34" s="93">
        <v>27</v>
      </c>
      <c r="D34" s="94">
        <f>SUM(D31:D33)</f>
        <v>560875</v>
      </c>
      <c r="E34" s="81"/>
      <c r="F34" s="94">
        <f>SUM(F31:F33)</f>
        <v>475560</v>
      </c>
      <c r="G34" s="81"/>
    </row>
    <row r="35" spans="1:10" ht="9" customHeight="1">
      <c r="A35" s="71"/>
      <c r="B35" s="78"/>
      <c r="C35" s="81"/>
      <c r="D35" s="95"/>
      <c r="E35" s="81"/>
      <c r="F35" s="95"/>
      <c r="G35" s="81"/>
    </row>
    <row r="36" spans="1:10" ht="14.25">
      <c r="A36" s="96" t="s">
        <v>50</v>
      </c>
      <c r="B36" s="78"/>
      <c r="C36" s="81"/>
      <c r="D36" s="97">
        <v>20191</v>
      </c>
      <c r="E36" s="81"/>
      <c r="F36" s="97">
        <v>32969</v>
      </c>
      <c r="G36" s="81"/>
    </row>
    <row r="37" spans="1:10" ht="7.5" customHeight="1">
      <c r="A37" s="96"/>
      <c r="B37" s="78"/>
      <c r="C37" s="81"/>
      <c r="D37" s="95"/>
      <c r="E37" s="81"/>
      <c r="F37" s="95"/>
      <c r="G37" s="81"/>
    </row>
    <row r="38" spans="1:10" ht="14.25">
      <c r="A38" s="98" t="s">
        <v>51</v>
      </c>
      <c r="B38" s="78"/>
      <c r="C38" s="81">
        <v>27</v>
      </c>
      <c r="D38" s="97">
        <f>D36+D34</f>
        <v>581066</v>
      </c>
      <c r="E38" s="81"/>
      <c r="F38" s="97">
        <f>F36+F34</f>
        <v>508529</v>
      </c>
      <c r="G38" s="81"/>
    </row>
    <row r="39" spans="1:10" ht="9" customHeight="1">
      <c r="A39" s="98"/>
      <c r="B39" s="78"/>
      <c r="C39" s="81"/>
      <c r="D39" s="95"/>
      <c r="E39" s="81"/>
      <c r="F39" s="95"/>
      <c r="G39" s="81"/>
    </row>
    <row r="40" spans="1:10" ht="15">
      <c r="A40" s="99" t="s">
        <v>52</v>
      </c>
      <c r="B40" s="78"/>
      <c r="C40" s="78"/>
      <c r="D40" s="89"/>
      <c r="E40" s="78"/>
      <c r="F40" s="89"/>
      <c r="G40" s="78"/>
    </row>
    <row r="41" spans="1:10" ht="15">
      <c r="A41" s="71" t="s">
        <v>53</v>
      </c>
      <c r="B41" s="93"/>
      <c r="C41" s="93"/>
      <c r="D41" s="89"/>
      <c r="E41" s="93"/>
      <c r="F41" s="89"/>
      <c r="G41" s="93"/>
    </row>
    <row r="42" spans="1:10" ht="15">
      <c r="A42" s="80" t="s">
        <v>54</v>
      </c>
      <c r="B42" s="93"/>
      <c r="C42" s="93">
        <v>28</v>
      </c>
      <c r="D42" s="82">
        <v>56847</v>
      </c>
      <c r="E42" s="93"/>
      <c r="F42" s="82">
        <v>41124</v>
      </c>
      <c r="G42" s="93"/>
    </row>
    <row r="43" spans="1:10" ht="15">
      <c r="A43" s="83" t="s">
        <v>55</v>
      </c>
      <c r="B43" s="93"/>
      <c r="C43" s="93"/>
      <c r="D43" s="82">
        <v>8145</v>
      </c>
      <c r="E43" s="93"/>
      <c r="F43" s="82">
        <v>11781</v>
      </c>
      <c r="G43" s="93"/>
    </row>
    <row r="44" spans="1:10" ht="15">
      <c r="A44" s="83" t="s">
        <v>178</v>
      </c>
      <c r="B44" s="93"/>
      <c r="C44" s="93">
        <v>29</v>
      </c>
      <c r="D44" s="82">
        <v>2129</v>
      </c>
      <c r="E44" s="93"/>
      <c r="F44" s="82">
        <v>0</v>
      </c>
      <c r="G44" s="93"/>
    </row>
    <row r="45" spans="1:10" ht="15">
      <c r="A45" s="80" t="s">
        <v>118</v>
      </c>
      <c r="B45" s="93"/>
      <c r="C45" s="93">
        <v>30</v>
      </c>
      <c r="D45" s="82">
        <v>6558</v>
      </c>
      <c r="E45" s="93"/>
      <c r="F45" s="82">
        <v>6015</v>
      </c>
      <c r="G45" s="93"/>
      <c r="H45" s="152"/>
    </row>
    <row r="46" spans="1:10" ht="15">
      <c r="A46" s="100" t="s">
        <v>171</v>
      </c>
      <c r="B46" s="93"/>
      <c r="C46" s="93">
        <v>31</v>
      </c>
      <c r="D46" s="82">
        <v>28115</v>
      </c>
      <c r="E46" s="93"/>
      <c r="F46" s="82">
        <v>2486</v>
      </c>
      <c r="G46" s="93"/>
    </row>
    <row r="47" spans="1:10" ht="15">
      <c r="A47" s="100" t="s">
        <v>119</v>
      </c>
      <c r="B47" s="93"/>
      <c r="C47" s="93">
        <v>32</v>
      </c>
      <c r="D47" s="82">
        <v>10696</v>
      </c>
      <c r="E47" s="93"/>
      <c r="F47" s="82">
        <v>7470</v>
      </c>
      <c r="G47" s="93"/>
    </row>
    <row r="48" spans="1:10" ht="15">
      <c r="A48" s="80" t="s">
        <v>56</v>
      </c>
      <c r="B48" s="93"/>
      <c r="C48" s="93"/>
      <c r="D48" s="82">
        <v>1740</v>
      </c>
      <c r="E48" s="93"/>
      <c r="F48" s="82">
        <v>299</v>
      </c>
      <c r="G48" s="93"/>
    </row>
    <row r="49" spans="1:11" ht="15">
      <c r="A49" s="86"/>
      <c r="B49" s="78"/>
      <c r="C49" s="93"/>
      <c r="D49" s="291">
        <f>SUM(D42:D48)</f>
        <v>114230</v>
      </c>
      <c r="E49" s="93"/>
      <c r="F49" s="291">
        <f>SUM(F42:F48)</f>
        <v>69175</v>
      </c>
      <c r="G49" s="93"/>
      <c r="H49" s="101"/>
    </row>
    <row r="50" spans="1:11" ht="14.25" customHeight="1"/>
    <row r="51" spans="1:11" ht="15">
      <c r="A51" s="71" t="s">
        <v>57</v>
      </c>
      <c r="B51" s="102"/>
      <c r="C51" s="102"/>
      <c r="D51" s="103"/>
      <c r="E51" s="102"/>
      <c r="F51" s="103"/>
      <c r="G51" s="102"/>
    </row>
    <row r="52" spans="1:11" s="152" customFormat="1" ht="15">
      <c r="A52" s="100" t="s">
        <v>109</v>
      </c>
      <c r="B52" s="81"/>
      <c r="C52" s="81">
        <v>33</v>
      </c>
      <c r="D52" s="82">
        <v>274836</v>
      </c>
      <c r="E52" s="81"/>
      <c r="F52" s="82">
        <v>242859</v>
      </c>
      <c r="G52" s="81"/>
    </row>
    <row r="53" spans="1:11" ht="15">
      <c r="A53" s="100" t="s">
        <v>58</v>
      </c>
      <c r="B53" s="81"/>
      <c r="C53" s="81">
        <v>28</v>
      </c>
      <c r="D53" s="82">
        <v>16731</v>
      </c>
      <c r="E53" s="81"/>
      <c r="F53" s="82">
        <v>14874</v>
      </c>
      <c r="G53" s="81"/>
    </row>
    <row r="54" spans="1:11" ht="15">
      <c r="A54" s="100" t="s">
        <v>59</v>
      </c>
      <c r="B54" s="81"/>
      <c r="C54" s="81">
        <v>34</v>
      </c>
      <c r="D54" s="82">
        <v>115209</v>
      </c>
      <c r="E54" s="81"/>
      <c r="F54" s="82">
        <v>124476</v>
      </c>
      <c r="G54" s="81"/>
    </row>
    <row r="55" spans="1:11" ht="15">
      <c r="A55" s="100" t="s">
        <v>60</v>
      </c>
      <c r="B55" s="81"/>
      <c r="C55" s="81">
        <v>35</v>
      </c>
      <c r="D55" s="82">
        <v>7392</v>
      </c>
      <c r="E55" s="154"/>
      <c r="F55" s="82">
        <v>467</v>
      </c>
      <c r="G55" s="154"/>
      <c r="H55" s="84"/>
      <c r="I55" s="84"/>
    </row>
    <row r="56" spans="1:11" ht="15">
      <c r="A56" s="100" t="s">
        <v>127</v>
      </c>
      <c r="B56" s="81"/>
      <c r="C56" s="81">
        <v>36</v>
      </c>
      <c r="D56" s="82">
        <v>24772</v>
      </c>
      <c r="E56" s="81"/>
      <c r="F56" s="82">
        <v>21791</v>
      </c>
      <c r="G56" s="81"/>
    </row>
    <row r="57" spans="1:11" ht="15">
      <c r="A57" s="100" t="s">
        <v>179</v>
      </c>
      <c r="B57" s="81"/>
      <c r="C57" s="81">
        <v>31</v>
      </c>
      <c r="D57" s="82">
        <v>10307</v>
      </c>
      <c r="E57" s="81"/>
      <c r="F57" s="82">
        <f>1196-1196</f>
        <v>0</v>
      </c>
      <c r="G57" s="81"/>
    </row>
    <row r="58" spans="1:11" ht="15">
      <c r="A58" s="104" t="s">
        <v>61</v>
      </c>
      <c r="B58" s="81"/>
      <c r="C58" s="81">
        <v>37</v>
      </c>
      <c r="D58" s="82">
        <v>15396</v>
      </c>
      <c r="E58" s="81"/>
      <c r="F58" s="82">
        <v>14176</v>
      </c>
      <c r="G58" s="81"/>
      <c r="H58" s="84"/>
      <c r="I58" s="84"/>
    </row>
    <row r="59" spans="1:11" ht="15">
      <c r="A59" s="100" t="s">
        <v>62</v>
      </c>
      <c r="B59" s="81"/>
      <c r="C59" s="81">
        <v>38</v>
      </c>
      <c r="D59" s="82">
        <v>6749</v>
      </c>
      <c r="E59" s="81"/>
      <c r="F59" s="82">
        <v>6675</v>
      </c>
      <c r="G59" s="81"/>
    </row>
    <row r="60" spans="1:11" ht="15">
      <c r="A60" s="100" t="s">
        <v>63</v>
      </c>
      <c r="B60" s="81"/>
      <c r="C60" s="81">
        <v>39</v>
      </c>
      <c r="D60" s="82">
        <v>10970</v>
      </c>
      <c r="E60" s="81"/>
      <c r="F60" s="82">
        <f>7581</f>
        <v>7581</v>
      </c>
      <c r="G60" s="81"/>
      <c r="K60" s="101"/>
    </row>
    <row r="61" spans="1:11" ht="14.25">
      <c r="A61" s="71"/>
      <c r="B61" s="78"/>
      <c r="C61" s="78"/>
      <c r="D61" s="94">
        <f>SUM(D52:D60)</f>
        <v>482362</v>
      </c>
      <c r="E61" s="78"/>
      <c r="F61" s="94">
        <f>SUM(F52:F60)</f>
        <v>432899</v>
      </c>
      <c r="G61" s="78"/>
      <c r="H61" s="101"/>
    </row>
    <row r="62" spans="1:11" ht="7.5" customHeight="1">
      <c r="A62" s="71"/>
      <c r="B62" s="78"/>
      <c r="C62" s="78"/>
      <c r="D62" s="95"/>
      <c r="E62" s="78"/>
      <c r="F62" s="95"/>
      <c r="G62" s="78"/>
    </row>
    <row r="63" spans="1:11" ht="14.25">
      <c r="A63" s="99" t="s">
        <v>64</v>
      </c>
      <c r="B63" s="78"/>
      <c r="C63" s="78"/>
      <c r="D63" s="97">
        <f>D49+D61</f>
        <v>596592</v>
      </c>
      <c r="E63" s="78"/>
      <c r="F63" s="97">
        <f>F49+F61</f>
        <v>502074</v>
      </c>
      <c r="G63" s="78"/>
      <c r="H63" s="101"/>
    </row>
    <row r="64" spans="1:11" ht="6.75" customHeight="1">
      <c r="A64" s="105"/>
      <c r="B64" s="78"/>
      <c r="C64" s="78"/>
      <c r="D64" s="95"/>
      <c r="E64" s="78"/>
      <c r="F64" s="95"/>
      <c r="G64" s="78"/>
    </row>
    <row r="65" spans="1:10" ht="15" thickBot="1">
      <c r="A65" s="71" t="s">
        <v>65</v>
      </c>
      <c r="B65" s="78"/>
      <c r="C65" s="78"/>
      <c r="D65" s="90">
        <f>D63+D38</f>
        <v>1177658</v>
      </c>
      <c r="E65" s="78"/>
      <c r="F65" s="90">
        <f>F63+F38</f>
        <v>1010603</v>
      </c>
      <c r="G65" s="78"/>
    </row>
    <row r="66" spans="1:10" ht="15.75" thickTop="1">
      <c r="A66" s="80"/>
      <c r="B66" s="81"/>
      <c r="C66" s="106"/>
      <c r="D66" s="158"/>
      <c r="E66" s="106"/>
      <c r="F66" s="158"/>
      <c r="G66" s="106"/>
      <c r="J66" s="101"/>
    </row>
    <row r="67" spans="1:10" ht="15">
      <c r="A67" s="80"/>
      <c r="B67" s="81"/>
      <c r="C67" s="106"/>
      <c r="D67" s="158"/>
      <c r="E67" s="106"/>
      <c r="F67" s="158"/>
      <c r="G67" s="106"/>
    </row>
    <row r="68" spans="1:10" ht="15">
      <c r="A68" s="54" t="s">
        <v>211</v>
      </c>
      <c r="B68" s="81"/>
      <c r="C68" s="106"/>
      <c r="D68" s="158"/>
      <c r="E68" s="106"/>
      <c r="F68" s="158"/>
      <c r="G68" s="106"/>
    </row>
    <row r="69" spans="1:10" ht="15">
      <c r="A69" s="80"/>
      <c r="B69" s="81"/>
      <c r="C69" s="106"/>
      <c r="D69" s="158"/>
      <c r="E69" s="106"/>
      <c r="F69" s="158"/>
      <c r="G69" s="106"/>
    </row>
    <row r="70" spans="1:10" ht="15">
      <c r="A70" s="107"/>
      <c r="B70" s="81"/>
      <c r="C70" s="108"/>
      <c r="D70" s="109"/>
      <c r="E70" s="108"/>
      <c r="F70" s="109"/>
      <c r="G70" s="108"/>
    </row>
    <row r="71" spans="1:10" ht="17.25" customHeight="1">
      <c r="A71" s="61"/>
      <c r="B71" s="61"/>
      <c r="C71" s="61"/>
      <c r="D71" s="110"/>
      <c r="E71" s="61"/>
      <c r="F71" s="110"/>
      <c r="G71" s="61"/>
    </row>
    <row r="72" spans="1:10" ht="8.25" customHeight="1">
      <c r="A72" s="61"/>
      <c r="B72" s="61"/>
      <c r="C72" s="61"/>
      <c r="D72" s="110"/>
      <c r="E72" s="61"/>
      <c r="F72" s="110"/>
      <c r="G72" s="61"/>
    </row>
    <row r="73" spans="1:10" s="22" customFormat="1" ht="15">
      <c r="A73" s="55" t="s">
        <v>34</v>
      </c>
      <c r="B73" s="26"/>
      <c r="C73" s="26"/>
      <c r="D73" s="111"/>
      <c r="E73" s="26"/>
      <c r="F73" s="111"/>
      <c r="G73" s="26"/>
    </row>
    <row r="74" spans="1:10" s="22" customFormat="1" ht="15">
      <c r="A74" s="56" t="s">
        <v>35</v>
      </c>
      <c r="B74" s="26"/>
      <c r="C74" s="26"/>
      <c r="D74" s="111"/>
      <c r="E74" s="26"/>
      <c r="F74" s="111"/>
      <c r="G74" s="26"/>
    </row>
    <row r="75" spans="1:10" s="22" customFormat="1" ht="9" customHeight="1">
      <c r="A75" s="56"/>
      <c r="B75" s="26"/>
      <c r="C75" s="26"/>
      <c r="D75" s="111"/>
      <c r="E75" s="26"/>
      <c r="F75" s="111"/>
      <c r="G75" s="26"/>
    </row>
    <row r="76" spans="1:10" s="22" customFormat="1" ht="7.5" customHeight="1">
      <c r="A76" s="56"/>
      <c r="B76" s="26"/>
      <c r="C76" s="26"/>
      <c r="D76" s="111"/>
      <c r="E76" s="26"/>
      <c r="F76" s="111"/>
      <c r="G76" s="26"/>
    </row>
    <row r="77" spans="1:10" s="22" customFormat="1" ht="15">
      <c r="A77" s="57" t="s">
        <v>5</v>
      </c>
      <c r="B77" s="26"/>
      <c r="C77" s="26"/>
      <c r="D77" s="111"/>
      <c r="E77" s="26"/>
      <c r="F77" s="111"/>
      <c r="G77" s="26"/>
    </row>
    <row r="78" spans="1:10" s="22" customFormat="1" ht="15">
      <c r="A78" s="58" t="s">
        <v>6</v>
      </c>
      <c r="B78" s="26"/>
      <c r="C78" s="26"/>
      <c r="D78" s="111"/>
      <c r="E78" s="26"/>
      <c r="F78" s="111"/>
      <c r="G78" s="26"/>
    </row>
    <row r="79" spans="1:10" s="22" customFormat="1" ht="10.5" customHeight="1">
      <c r="A79" s="59"/>
      <c r="B79" s="26"/>
      <c r="C79" s="26"/>
      <c r="D79" s="111"/>
      <c r="E79" s="26"/>
      <c r="F79" s="111"/>
      <c r="G79" s="26"/>
    </row>
    <row r="80" spans="1:10" ht="15">
      <c r="A80" s="60" t="s">
        <v>115</v>
      </c>
    </row>
    <row r="81" spans="1:1" ht="15">
      <c r="A81" s="160" t="s">
        <v>116</v>
      </c>
    </row>
    <row r="82" spans="1:1" ht="15">
      <c r="A82" s="332"/>
    </row>
    <row r="83" spans="1:1" ht="15">
      <c r="A83" s="112"/>
    </row>
    <row r="84" spans="1:1" ht="15">
      <c r="A84" s="112"/>
    </row>
    <row r="85" spans="1:1" ht="15">
      <c r="A85" s="112"/>
    </row>
  </sheetData>
  <mergeCells count="3">
    <mergeCell ref="C4:C5"/>
    <mergeCell ref="F4:F5"/>
    <mergeCell ref="D4:D5"/>
  </mergeCells>
  <pageMargins left="0.70866141732283472" right="0.70866141732283472" top="0.47244094488188981" bottom="0.47244094488188981" header="0.31496062992125984" footer="0.31496062992125984"/>
  <pageSetup paperSize="9" scale="68" orientation="portrait" r:id="rId1"/>
  <headerFooter alignWithMargins="0">
    <oddFooter>&amp;R&amp;"Times New Roman Cyr,Regular"2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83"/>
  <sheetViews>
    <sheetView view="pageBreakPreview" topLeftCell="A52" zoomScaleNormal="100" zoomScaleSheetLayoutView="100" workbookViewId="0">
      <selection activeCell="E54" sqref="E54"/>
    </sheetView>
  </sheetViews>
  <sheetFormatPr defaultColWidth="2.5703125" defaultRowHeight="15.75"/>
  <cols>
    <col min="1" max="1" width="85.140625" style="134" customWidth="1"/>
    <col min="2" max="2" width="13.7109375" style="130" customWidth="1"/>
    <col min="3" max="3" width="13.5703125" style="130" customWidth="1"/>
    <col min="4" max="4" width="2.28515625" style="130" customWidth="1"/>
    <col min="5" max="5" width="13.5703125" style="130" customWidth="1"/>
    <col min="6" max="6" width="8.7109375" style="126" bestFit="1" customWidth="1"/>
    <col min="7" max="29" width="11.5703125" style="116" customWidth="1"/>
    <col min="30" max="16384" width="2.5703125" style="116"/>
  </cols>
  <sheetData>
    <row r="1" spans="1:7" s="113" customFormat="1" ht="15">
      <c r="A1" s="143" t="str">
        <f>[1]SFP!A1</f>
        <v xml:space="preserve">ГРУПА СОФАРМА </v>
      </c>
      <c r="B1" s="164"/>
      <c r="C1" s="164"/>
      <c r="D1" s="164"/>
      <c r="E1" s="164"/>
      <c r="F1" s="165"/>
    </row>
    <row r="2" spans="1:7" s="114" customFormat="1" ht="15">
      <c r="A2" s="144" t="s">
        <v>200</v>
      </c>
      <c r="B2" s="166"/>
      <c r="C2" s="166"/>
      <c r="D2" s="166"/>
      <c r="E2" s="166"/>
      <c r="F2" s="165"/>
    </row>
    <row r="3" spans="1:7" s="114" customFormat="1" ht="15">
      <c r="A3" s="71" t="s">
        <v>193</v>
      </c>
      <c r="B3" s="167"/>
      <c r="C3" s="167"/>
      <c r="D3" s="167"/>
      <c r="E3" s="167"/>
      <c r="F3" s="167"/>
    </row>
    <row r="4" spans="1:7" ht="40.15" customHeight="1">
      <c r="B4" s="168" t="s">
        <v>17</v>
      </c>
      <c r="C4" s="337">
        <v>2019</v>
      </c>
      <c r="D4" s="326"/>
      <c r="E4" s="337">
        <v>2018</v>
      </c>
      <c r="F4" s="115"/>
    </row>
    <row r="5" spans="1:7" ht="14.25" customHeight="1">
      <c r="A5" s="169"/>
      <c r="B5" s="117"/>
      <c r="C5" s="329" t="s">
        <v>66</v>
      </c>
      <c r="D5" s="326"/>
      <c r="E5" s="329" t="s">
        <v>66</v>
      </c>
      <c r="F5" s="115"/>
    </row>
    <row r="6" spans="1:7" ht="20.25">
      <c r="A6" s="169"/>
      <c r="B6" s="117"/>
      <c r="C6" s="118"/>
      <c r="D6" s="117"/>
      <c r="E6" s="118"/>
      <c r="F6" s="115"/>
    </row>
    <row r="7" spans="1:7" ht="15">
      <c r="A7" s="170" t="s">
        <v>67</v>
      </c>
      <c r="B7" s="119"/>
      <c r="C7" s="125"/>
      <c r="D7" s="119"/>
      <c r="E7" s="125"/>
      <c r="F7" s="171"/>
    </row>
    <row r="8" spans="1:7" ht="15">
      <c r="A8" s="172" t="s">
        <v>68</v>
      </c>
      <c r="B8" s="163"/>
      <c r="C8" s="140">
        <v>1206043</v>
      </c>
      <c r="D8" s="119"/>
      <c r="E8" s="140">
        <v>1201720</v>
      </c>
      <c r="F8" s="140"/>
      <c r="G8" s="120"/>
    </row>
    <row r="9" spans="1:7" ht="15">
      <c r="A9" s="172" t="s">
        <v>69</v>
      </c>
      <c r="B9" s="163"/>
      <c r="C9" s="140">
        <v>-1133621</v>
      </c>
      <c r="D9" s="119"/>
      <c r="E9" s="140">
        <v>-1142091</v>
      </c>
      <c r="F9" s="140"/>
      <c r="G9" s="120"/>
    </row>
    <row r="10" spans="1:7" ht="15">
      <c r="A10" s="172" t="s">
        <v>70</v>
      </c>
      <c r="B10" s="163"/>
      <c r="C10" s="140">
        <v>-120199</v>
      </c>
      <c r="D10" s="119"/>
      <c r="E10" s="140">
        <v>-110689</v>
      </c>
      <c r="F10" s="140"/>
      <c r="G10" s="120"/>
    </row>
    <row r="11" spans="1:7" s="121" customFormat="1" ht="15">
      <c r="A11" s="172" t="s">
        <v>71</v>
      </c>
      <c r="B11" s="163"/>
      <c r="C11" s="140">
        <v>-69454</v>
      </c>
      <c r="D11" s="119"/>
      <c r="E11" s="140">
        <v>-64569</v>
      </c>
      <c r="F11" s="140"/>
      <c r="G11" s="120"/>
    </row>
    <row r="12" spans="1:7" s="121" customFormat="1" ht="15">
      <c r="A12" s="172" t="s">
        <v>72</v>
      </c>
      <c r="B12" s="163"/>
      <c r="C12" s="140">
        <v>7314</v>
      </c>
      <c r="D12" s="119"/>
      <c r="E12" s="140">
        <v>8401</v>
      </c>
      <c r="F12" s="140"/>
      <c r="G12" s="120"/>
    </row>
    <row r="13" spans="1:7" s="121" customFormat="1" ht="15">
      <c r="A13" s="172" t="s">
        <v>134</v>
      </c>
      <c r="B13" s="163"/>
      <c r="C13" s="140">
        <v>-8673</v>
      </c>
      <c r="D13" s="119"/>
      <c r="E13" s="140">
        <v>-8227</v>
      </c>
      <c r="F13" s="140"/>
      <c r="G13" s="120"/>
    </row>
    <row r="14" spans="1:7" s="121" customFormat="1" ht="15">
      <c r="A14" s="172" t="s">
        <v>149</v>
      </c>
      <c r="B14" s="163"/>
      <c r="C14" s="140">
        <v>135</v>
      </c>
      <c r="D14" s="119"/>
      <c r="E14" s="140">
        <v>47</v>
      </c>
      <c r="F14" s="140"/>
      <c r="G14" s="120"/>
    </row>
    <row r="15" spans="1:7" s="121" customFormat="1" ht="15">
      <c r="A15" s="172" t="s">
        <v>73</v>
      </c>
      <c r="B15" s="163"/>
      <c r="C15" s="140">
        <v>-8152</v>
      </c>
      <c r="D15" s="119"/>
      <c r="E15" s="173">
        <v>-6219</v>
      </c>
      <c r="F15" s="140"/>
      <c r="G15" s="120"/>
    </row>
    <row r="16" spans="1:7" s="121" customFormat="1" ht="15">
      <c r="A16" s="172" t="s">
        <v>74</v>
      </c>
      <c r="B16" s="163"/>
      <c r="C16" s="140">
        <v>61</v>
      </c>
      <c r="D16" s="119"/>
      <c r="E16" s="140">
        <v>-860</v>
      </c>
      <c r="F16" s="140"/>
      <c r="G16" s="120"/>
    </row>
    <row r="17" spans="1:10" ht="15">
      <c r="A17" s="172" t="s">
        <v>75</v>
      </c>
      <c r="B17" s="163"/>
      <c r="C17" s="140">
        <v>-1177</v>
      </c>
      <c r="D17" s="119"/>
      <c r="E17" s="140">
        <v>-1297</v>
      </c>
      <c r="F17" s="140"/>
      <c r="G17" s="120"/>
      <c r="H17" s="174"/>
      <c r="I17" s="174"/>
      <c r="J17" s="174"/>
    </row>
    <row r="18" spans="1:10" s="121" customFormat="1" ht="15">
      <c r="A18" s="170" t="s">
        <v>138</v>
      </c>
      <c r="B18" s="119"/>
      <c r="C18" s="122">
        <f>SUM(C8:C17)</f>
        <v>-127723</v>
      </c>
      <c r="D18" s="119"/>
      <c r="E18" s="122">
        <f>SUM(E8:E17)</f>
        <v>-123784</v>
      </c>
      <c r="F18" s="175"/>
    </row>
    <row r="19" spans="1:10" s="121" customFormat="1" ht="15">
      <c r="A19" s="170"/>
      <c r="B19" s="119"/>
      <c r="C19" s="125"/>
      <c r="D19" s="119"/>
      <c r="E19" s="125"/>
      <c r="F19" s="171"/>
    </row>
    <row r="20" spans="1:10" s="121" customFormat="1" ht="15">
      <c r="A20" s="176" t="s">
        <v>76</v>
      </c>
      <c r="B20" s="119"/>
      <c r="C20" s="125"/>
      <c r="D20" s="119"/>
      <c r="E20" s="125"/>
      <c r="F20" s="171"/>
    </row>
    <row r="21" spans="1:10" ht="15">
      <c r="A21" s="172" t="s">
        <v>77</v>
      </c>
      <c r="B21" s="163"/>
      <c r="C21" s="140">
        <v>-36689</v>
      </c>
      <c r="D21" s="119"/>
      <c r="E21" s="140">
        <v>-24364</v>
      </c>
      <c r="F21" s="175"/>
      <c r="G21" s="120"/>
    </row>
    <row r="22" spans="1:10" ht="15">
      <c r="A22" s="177" t="s">
        <v>78</v>
      </c>
      <c r="B22" s="204"/>
      <c r="C22" s="140">
        <v>915</v>
      </c>
      <c r="D22" s="119"/>
      <c r="E22" s="140">
        <v>630</v>
      </c>
      <c r="F22" s="175"/>
      <c r="G22" s="120"/>
    </row>
    <row r="23" spans="1:10" ht="15">
      <c r="A23" s="177" t="s">
        <v>180</v>
      </c>
      <c r="B23" s="204"/>
      <c r="C23" s="140">
        <v>-332</v>
      </c>
      <c r="D23" s="119"/>
      <c r="E23" s="140">
        <v>0</v>
      </c>
      <c r="F23" s="175"/>
      <c r="G23" s="120"/>
    </row>
    <row r="24" spans="1:10" ht="15">
      <c r="A24" s="172" t="s">
        <v>79</v>
      </c>
      <c r="B24" s="163"/>
      <c r="C24" s="140">
        <v>-4025</v>
      </c>
      <c r="D24" s="119"/>
      <c r="E24" s="140">
        <v>-3478</v>
      </c>
      <c r="F24" s="175"/>
      <c r="G24" s="120"/>
    </row>
    <row r="25" spans="1:10" s="339" customFormat="1" ht="15">
      <c r="A25" s="343" t="s">
        <v>208</v>
      </c>
      <c r="B25" s="163"/>
      <c r="C25" s="140">
        <v>143</v>
      </c>
      <c r="D25" s="340"/>
      <c r="E25" s="140">
        <v>0</v>
      </c>
      <c r="F25" s="341"/>
      <c r="G25" s="120"/>
    </row>
    <row r="26" spans="1:10" ht="15">
      <c r="A26" s="172" t="s">
        <v>158</v>
      </c>
      <c r="B26" s="163"/>
      <c r="C26" s="140">
        <v>-2170</v>
      </c>
      <c r="D26" s="119"/>
      <c r="E26" s="140">
        <v>-2330</v>
      </c>
      <c r="F26" s="175"/>
      <c r="G26" s="120"/>
    </row>
    <row r="27" spans="1:10" ht="15">
      <c r="A27" s="172" t="s">
        <v>159</v>
      </c>
      <c r="B27" s="163"/>
      <c r="C27" s="140">
        <v>647</v>
      </c>
      <c r="D27" s="119"/>
      <c r="E27" s="140">
        <v>907</v>
      </c>
      <c r="F27" s="175"/>
      <c r="G27" s="120"/>
    </row>
    <row r="28" spans="1:10" ht="15">
      <c r="A28" s="172" t="s">
        <v>162</v>
      </c>
      <c r="B28" s="163"/>
      <c r="C28" s="140">
        <v>190</v>
      </c>
      <c r="D28" s="119"/>
      <c r="E28" s="140">
        <v>97</v>
      </c>
      <c r="F28" s="175"/>
      <c r="G28" s="120"/>
    </row>
    <row r="29" spans="1:10" ht="15">
      <c r="A29" s="172" t="s">
        <v>150</v>
      </c>
      <c r="B29" s="163"/>
      <c r="C29" s="140">
        <v>-205</v>
      </c>
      <c r="D29" s="119"/>
      <c r="E29" s="140">
        <v>-1287</v>
      </c>
      <c r="F29" s="175"/>
      <c r="G29" s="120"/>
    </row>
    <row r="30" spans="1:10" ht="15">
      <c r="A30" s="336" t="s">
        <v>190</v>
      </c>
      <c r="B30" s="163"/>
      <c r="C30" s="140">
        <v>7533</v>
      </c>
      <c r="D30" s="119"/>
      <c r="E30" s="140">
        <v>0</v>
      </c>
      <c r="F30" s="175"/>
      <c r="G30" s="120"/>
    </row>
    <row r="31" spans="1:10" ht="15">
      <c r="A31" s="172" t="s">
        <v>124</v>
      </c>
      <c r="B31" s="178"/>
      <c r="C31" s="173">
        <v>-192</v>
      </c>
      <c r="D31" s="178"/>
      <c r="E31" s="140">
        <v>-227</v>
      </c>
      <c r="F31" s="175"/>
      <c r="G31" s="120"/>
    </row>
    <row r="32" spans="1:10" ht="15">
      <c r="A32" s="172" t="s">
        <v>177</v>
      </c>
      <c r="B32" s="178"/>
      <c r="C32" s="173">
        <v>4799</v>
      </c>
      <c r="D32" s="178"/>
      <c r="E32" s="140">
        <v>7</v>
      </c>
      <c r="F32" s="175"/>
      <c r="G32" s="120"/>
    </row>
    <row r="33" spans="1:7" ht="15">
      <c r="A33" s="172" t="s">
        <v>136</v>
      </c>
      <c r="B33" s="178"/>
      <c r="C33" s="173">
        <v>-5680</v>
      </c>
      <c r="D33" s="178"/>
      <c r="E33" s="140">
        <v>-2146</v>
      </c>
      <c r="F33" s="175"/>
      <c r="G33" s="120"/>
    </row>
    <row r="34" spans="1:7" ht="15">
      <c r="A34" s="177" t="s">
        <v>103</v>
      </c>
      <c r="B34" s="163"/>
      <c r="C34" s="140">
        <v>-90660</v>
      </c>
      <c r="D34" s="119"/>
      <c r="E34" s="140">
        <v>-30289</v>
      </c>
      <c r="F34" s="175"/>
      <c r="G34" s="120"/>
    </row>
    <row r="35" spans="1:7" ht="15">
      <c r="A35" s="172" t="s">
        <v>104</v>
      </c>
      <c r="B35" s="163"/>
      <c r="C35" s="140">
        <v>24379</v>
      </c>
      <c r="D35" s="119"/>
      <c r="E35" s="140">
        <v>22677</v>
      </c>
      <c r="F35" s="175"/>
      <c r="G35" s="120"/>
    </row>
    <row r="36" spans="1:7" ht="15">
      <c r="A36" s="177" t="s">
        <v>105</v>
      </c>
      <c r="B36" s="163"/>
      <c r="C36" s="140">
        <v>-8636</v>
      </c>
      <c r="D36" s="119"/>
      <c r="E36" s="140">
        <v>-7460</v>
      </c>
      <c r="F36" s="175"/>
      <c r="G36" s="120"/>
    </row>
    <row r="37" spans="1:7" ht="15">
      <c r="A37" s="172" t="s">
        <v>106</v>
      </c>
      <c r="B37" s="163"/>
      <c r="C37" s="335">
        <v>2431</v>
      </c>
      <c r="D37" s="119"/>
      <c r="E37" s="301">
        <v>5134</v>
      </c>
      <c r="F37" s="175"/>
      <c r="G37" s="120"/>
    </row>
    <row r="38" spans="1:7" ht="15">
      <c r="A38" s="172" t="s">
        <v>107</v>
      </c>
      <c r="B38" s="163"/>
      <c r="C38" s="140">
        <v>2662</v>
      </c>
      <c r="D38" s="119"/>
      <c r="E38" s="140">
        <v>1005</v>
      </c>
      <c r="F38" s="175"/>
      <c r="G38" s="120"/>
    </row>
    <row r="39" spans="1:7" ht="15">
      <c r="A39" s="293" t="s">
        <v>75</v>
      </c>
      <c r="B39" s="163"/>
      <c r="C39" s="140" t="s">
        <v>164</v>
      </c>
      <c r="D39" s="119"/>
      <c r="E39" s="140">
        <v>-54</v>
      </c>
      <c r="F39" s="175"/>
      <c r="G39" s="120"/>
    </row>
    <row r="40" spans="1:7" ht="15">
      <c r="A40" s="170" t="s">
        <v>141</v>
      </c>
      <c r="B40" s="179"/>
      <c r="C40" s="122">
        <f>SUM(C21:C39)</f>
        <v>-104890</v>
      </c>
      <c r="D40" s="119"/>
      <c r="E40" s="122">
        <f>SUM(E21:E39)</f>
        <v>-41178</v>
      </c>
      <c r="F40" s="180"/>
    </row>
    <row r="41" spans="1:7" ht="15">
      <c r="A41" s="172"/>
      <c r="B41" s="119"/>
      <c r="C41" s="125"/>
      <c r="D41" s="119"/>
      <c r="E41" s="125"/>
      <c r="F41" s="171"/>
    </row>
    <row r="42" spans="1:7" ht="15">
      <c r="A42" s="176" t="s">
        <v>80</v>
      </c>
      <c r="B42" s="119"/>
      <c r="C42" s="181"/>
      <c r="D42" s="119"/>
      <c r="E42" s="181"/>
      <c r="F42" s="180"/>
    </row>
    <row r="43" spans="1:7" ht="15">
      <c r="A43" s="182" t="s">
        <v>144</v>
      </c>
      <c r="B43" s="163"/>
      <c r="C43" s="140">
        <v>39387</v>
      </c>
      <c r="D43" s="119"/>
      <c r="E43" s="140">
        <v>50838</v>
      </c>
      <c r="F43" s="175"/>
      <c r="G43" s="120"/>
    </row>
    <row r="44" spans="1:7" ht="15">
      <c r="A44" s="182" t="s">
        <v>145</v>
      </c>
      <c r="B44" s="163"/>
      <c r="C44" s="140">
        <v>-7162</v>
      </c>
      <c r="D44" s="119"/>
      <c r="E44" s="140">
        <v>-1959</v>
      </c>
      <c r="F44" s="175"/>
      <c r="G44" s="120"/>
    </row>
    <row r="45" spans="1:7" ht="15">
      <c r="A45" s="182" t="s">
        <v>110</v>
      </c>
      <c r="B45" s="163"/>
      <c r="C45" s="140">
        <v>35289</v>
      </c>
      <c r="D45" s="119"/>
      <c r="E45" s="140">
        <v>6197</v>
      </c>
      <c r="F45" s="175"/>
      <c r="G45" s="120"/>
    </row>
    <row r="46" spans="1:7" ht="15">
      <c r="A46" s="182" t="s">
        <v>111</v>
      </c>
      <c r="B46" s="163"/>
      <c r="C46" s="140">
        <v>-18017</v>
      </c>
      <c r="D46" s="119"/>
      <c r="E46" s="140">
        <v>-14977</v>
      </c>
      <c r="F46" s="175"/>
      <c r="G46" s="120"/>
    </row>
    <row r="47" spans="1:7" ht="15">
      <c r="A47" s="182" t="s">
        <v>172</v>
      </c>
      <c r="B47" s="163"/>
      <c r="C47" s="140">
        <v>6000</v>
      </c>
      <c r="D47" s="119"/>
      <c r="E47" s="140">
        <v>0</v>
      </c>
      <c r="F47" s="175"/>
      <c r="G47" s="120"/>
    </row>
    <row r="48" spans="1:7" ht="15">
      <c r="A48" s="182" t="s">
        <v>181</v>
      </c>
      <c r="B48" s="163"/>
      <c r="C48" s="140">
        <v>-6000</v>
      </c>
      <c r="D48" s="119"/>
      <c r="E48" s="140">
        <v>0</v>
      </c>
      <c r="F48" s="175"/>
      <c r="G48" s="120"/>
    </row>
    <row r="49" spans="1:11" ht="15">
      <c r="A49" s="182" t="s">
        <v>153</v>
      </c>
      <c r="B49" s="163"/>
      <c r="C49" s="140">
        <v>2431</v>
      </c>
      <c r="D49" s="119"/>
      <c r="E49" s="140">
        <v>84</v>
      </c>
      <c r="F49" s="175"/>
      <c r="G49" s="120"/>
    </row>
    <row r="50" spans="1:11" ht="15">
      <c r="A50" s="172" t="s">
        <v>128</v>
      </c>
      <c r="B50" s="119"/>
      <c r="C50" s="140">
        <v>-2556</v>
      </c>
      <c r="D50" s="119"/>
      <c r="E50" s="140">
        <v>-248</v>
      </c>
      <c r="F50" s="175"/>
      <c r="G50" s="120"/>
    </row>
    <row r="51" spans="1:11" ht="15">
      <c r="A51" s="172" t="s">
        <v>139</v>
      </c>
      <c r="B51" s="119"/>
      <c r="C51" s="140">
        <v>200845</v>
      </c>
      <c r="D51" s="119"/>
      <c r="E51" s="140">
        <v>153574</v>
      </c>
      <c r="F51" s="175"/>
      <c r="G51" s="120"/>
    </row>
    <row r="52" spans="1:11" ht="15">
      <c r="A52" s="305" t="s">
        <v>129</v>
      </c>
      <c r="B52" s="163"/>
      <c r="C52" s="140">
        <v>-449</v>
      </c>
      <c r="D52" s="119"/>
      <c r="E52" s="140">
        <v>-313</v>
      </c>
      <c r="F52" s="175"/>
      <c r="G52" s="120"/>
    </row>
    <row r="53" spans="1:11" ht="16.5" customHeight="1">
      <c r="A53" s="172" t="s">
        <v>82</v>
      </c>
      <c r="B53" s="163"/>
      <c r="C53" s="173">
        <v>-1412</v>
      </c>
      <c r="D53" s="119"/>
      <c r="E53" s="173">
        <v>-1257</v>
      </c>
      <c r="F53" s="175"/>
      <c r="G53" s="120"/>
    </row>
    <row r="54" spans="1:11" s="121" customFormat="1" ht="15">
      <c r="A54" s="172" t="s">
        <v>170</v>
      </c>
      <c r="B54" s="163"/>
      <c r="C54" s="140">
        <v>-13194</v>
      </c>
      <c r="D54" s="119"/>
      <c r="E54" s="140">
        <v>-2205</v>
      </c>
      <c r="F54" s="175"/>
      <c r="G54" s="120"/>
    </row>
    <row r="55" spans="1:11" s="121" customFormat="1" ht="15">
      <c r="A55" s="306" t="s">
        <v>143</v>
      </c>
      <c r="B55" s="163"/>
      <c r="C55" s="140">
        <v>655</v>
      </c>
      <c r="D55" s="119"/>
      <c r="E55" s="140">
        <v>206</v>
      </c>
      <c r="F55" s="175"/>
      <c r="G55" s="120"/>
    </row>
    <row r="56" spans="1:11" ht="15">
      <c r="A56" s="172" t="s">
        <v>81</v>
      </c>
      <c r="B56" s="163"/>
      <c r="C56" s="140">
        <v>-805</v>
      </c>
      <c r="D56" s="119"/>
      <c r="E56" s="140">
        <v>-861</v>
      </c>
      <c r="F56" s="175"/>
      <c r="G56" s="120"/>
    </row>
    <row r="57" spans="1:11" s="339" customFormat="1" ht="15">
      <c r="A57" s="343" t="s">
        <v>207</v>
      </c>
      <c r="B57" s="163"/>
      <c r="C57" s="140">
        <v>0</v>
      </c>
      <c r="D57" s="340"/>
      <c r="E57" s="140">
        <v>11</v>
      </c>
      <c r="F57" s="341"/>
      <c r="G57" s="120"/>
    </row>
    <row r="58" spans="1:11" ht="15">
      <c r="A58" s="183" t="s">
        <v>83</v>
      </c>
      <c r="B58" s="163"/>
      <c r="C58" s="140">
        <v>-3495</v>
      </c>
      <c r="D58" s="119"/>
      <c r="E58" s="140">
        <v>-22613</v>
      </c>
      <c r="F58" s="175"/>
      <c r="G58" s="120"/>
    </row>
    <row r="59" spans="1:11" ht="15">
      <c r="A59" s="172" t="s">
        <v>182</v>
      </c>
      <c r="B59" s="163"/>
      <c r="C59" s="140">
        <v>4355</v>
      </c>
      <c r="D59" s="119"/>
      <c r="E59" s="140" t="s">
        <v>164</v>
      </c>
      <c r="F59" s="175"/>
      <c r="G59" s="120"/>
    </row>
    <row r="60" spans="1:11" ht="15">
      <c r="A60" s="184" t="s">
        <v>175</v>
      </c>
      <c r="B60" s="119"/>
      <c r="C60" s="122">
        <f>SUM(C43:C59)</f>
        <v>235872</v>
      </c>
      <c r="D60" s="119"/>
      <c r="E60" s="122">
        <f>SUM(E43:E59)</f>
        <v>166477</v>
      </c>
      <c r="F60" s="185"/>
      <c r="I60" s="120"/>
      <c r="K60" s="120"/>
    </row>
    <row r="61" spans="1:11" ht="7.5" customHeight="1">
      <c r="A61" s="184"/>
      <c r="B61" s="119"/>
      <c r="C61" s="151"/>
      <c r="D61" s="119"/>
      <c r="E61" s="151"/>
      <c r="F61" s="185"/>
      <c r="I61" s="120"/>
      <c r="K61" s="120"/>
    </row>
    <row r="62" spans="1:11" s="121" customFormat="1" ht="27.75" customHeight="1">
      <c r="A62" s="327" t="s">
        <v>176</v>
      </c>
      <c r="B62" s="119"/>
      <c r="C62" s="123">
        <f>C18+C40+C60</f>
        <v>3259</v>
      </c>
      <c r="D62" s="119"/>
      <c r="E62" s="123">
        <f>E18+E40+E60</f>
        <v>1515</v>
      </c>
      <c r="F62" s="185"/>
      <c r="G62" s="186"/>
      <c r="I62" s="120"/>
      <c r="K62" s="120"/>
    </row>
    <row r="63" spans="1:11" s="121" customFormat="1" ht="9.75" customHeight="1">
      <c r="A63" s="183"/>
      <c r="B63" s="119"/>
      <c r="C63" s="125"/>
      <c r="D63" s="119"/>
      <c r="E63" s="125"/>
      <c r="F63" s="185"/>
      <c r="I63" s="120"/>
      <c r="K63" s="120"/>
    </row>
    <row r="64" spans="1:11" ht="15">
      <c r="A64" s="183" t="s">
        <v>84</v>
      </c>
      <c r="B64" s="119"/>
      <c r="C64" s="140">
        <v>24129</v>
      </c>
      <c r="D64" s="119"/>
      <c r="E64" s="140">
        <v>22614</v>
      </c>
      <c r="F64" s="185"/>
      <c r="I64" s="120"/>
      <c r="K64" s="120"/>
    </row>
    <row r="65" spans="1:11" ht="9" customHeight="1">
      <c r="A65" s="183"/>
      <c r="B65" s="119"/>
      <c r="C65" s="187"/>
      <c r="D65" s="119"/>
      <c r="E65" s="187"/>
      <c r="F65" s="185"/>
      <c r="I65" s="120"/>
      <c r="K65" s="120"/>
    </row>
    <row r="66" spans="1:11" thickBot="1">
      <c r="A66" s="298" t="s">
        <v>201</v>
      </c>
      <c r="B66" s="330">
        <v>26</v>
      </c>
      <c r="C66" s="124">
        <f>C64+C62</f>
        <v>27388</v>
      </c>
      <c r="D66" s="119"/>
      <c r="E66" s="124">
        <f>E64+E62</f>
        <v>24129</v>
      </c>
      <c r="F66" s="185"/>
      <c r="I66" s="120"/>
      <c r="K66" s="120"/>
    </row>
    <row r="67" spans="1:11" ht="16.5" thickTop="1">
      <c r="A67" s="162"/>
      <c r="B67" s="119"/>
      <c r="C67" s="196"/>
      <c r="D67" s="119"/>
      <c r="E67" s="196"/>
    </row>
    <row r="68" spans="1:11" ht="15">
      <c r="A68" s="361" t="str">
        <f>SFP!A68</f>
        <v>Приложенията на страници от 5 до 138 са неразделна част от консолидирания финансов отчет</v>
      </c>
      <c r="B68" s="361"/>
      <c r="C68" s="361"/>
      <c r="D68" s="361"/>
      <c r="E68" s="119"/>
    </row>
    <row r="69" spans="1:11" ht="15">
      <c r="A69" s="188"/>
      <c r="B69" s="119"/>
      <c r="C69" s="163"/>
      <c r="D69" s="119"/>
      <c r="E69" s="119"/>
    </row>
    <row r="70" spans="1:11" ht="15">
      <c r="A70" s="188"/>
      <c r="B70" s="119"/>
      <c r="C70" s="163"/>
      <c r="D70" s="119"/>
      <c r="E70" s="119"/>
    </row>
    <row r="71" spans="1:11" ht="15">
      <c r="A71" s="189" t="s">
        <v>4</v>
      </c>
      <c r="B71" s="127"/>
      <c r="C71" s="127"/>
      <c r="D71" s="127"/>
      <c r="E71" s="127"/>
    </row>
    <row r="72" spans="1:11" ht="15">
      <c r="A72" s="132" t="s">
        <v>85</v>
      </c>
      <c r="B72" s="127"/>
      <c r="C72" s="127"/>
      <c r="D72" s="127"/>
      <c r="E72" s="127"/>
    </row>
    <row r="73" spans="1:11" ht="15">
      <c r="A73" s="190"/>
      <c r="B73" s="127"/>
      <c r="C73" s="127"/>
      <c r="D73" s="127"/>
      <c r="E73" s="127"/>
    </row>
    <row r="74" spans="1:11" ht="15">
      <c r="A74" s="128" t="s">
        <v>5</v>
      </c>
      <c r="B74" s="127"/>
      <c r="C74" s="127"/>
      <c r="D74" s="127"/>
      <c r="E74" s="127"/>
    </row>
    <row r="75" spans="1:11" ht="15">
      <c r="A75" s="129" t="s">
        <v>6</v>
      </c>
      <c r="B75" s="127"/>
      <c r="C75" s="127"/>
      <c r="D75" s="127"/>
      <c r="E75" s="127"/>
    </row>
    <row r="76" spans="1:11" ht="15">
      <c r="A76" s="191"/>
      <c r="B76" s="127"/>
      <c r="C76" s="127"/>
      <c r="D76" s="127"/>
      <c r="E76" s="127"/>
    </row>
    <row r="77" spans="1:11" ht="15">
      <c r="A77" s="192" t="s">
        <v>115</v>
      </c>
      <c r="B77" s="193"/>
      <c r="C77" s="193"/>
      <c r="D77" s="193"/>
      <c r="E77" s="193"/>
      <c r="F77" s="194"/>
    </row>
    <row r="78" spans="1:11" ht="15">
      <c r="A78" s="195" t="s">
        <v>116</v>
      </c>
    </row>
    <row r="79" spans="1:11" ht="15">
      <c r="A79" s="174"/>
    </row>
    <row r="80" spans="1:11" ht="15">
      <c r="A80" s="131"/>
    </row>
    <row r="81" spans="1:1" ht="15">
      <c r="A81" s="132"/>
    </row>
    <row r="82" spans="1:1" ht="15">
      <c r="A82" s="133"/>
    </row>
    <row r="83" spans="1:1" ht="15">
      <c r="A83" s="133"/>
    </row>
  </sheetData>
  <mergeCells count="1">
    <mergeCell ref="A68:D68"/>
  </mergeCells>
  <pageMargins left="0.70866141732283472" right="0.70866141732283472" top="0.35433070866141736" bottom="0.43307086614173229" header="0.27559055118110237" footer="0.31496062992125984"/>
  <pageSetup paperSize="9" scale="67" firstPageNumber="3" orientation="portrait" blackAndWhite="1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82"/>
  <sheetViews>
    <sheetView tabSelected="1" view="pageBreakPreview" topLeftCell="A31" zoomScale="70" zoomScaleNormal="55" zoomScaleSheetLayoutView="70" workbookViewId="0">
      <selection activeCell="A59" sqref="A59"/>
    </sheetView>
  </sheetViews>
  <sheetFormatPr defaultColWidth="9.140625" defaultRowHeight="16.5"/>
  <cols>
    <col min="1" max="1" width="88.7109375" style="234" customWidth="1"/>
    <col min="2" max="2" width="11.5703125" style="213" customWidth="1"/>
    <col min="3" max="3" width="13.85546875" style="213" customWidth="1"/>
    <col min="4" max="4" width="1" style="213" customWidth="1"/>
    <col min="5" max="5" width="13.42578125" style="213" customWidth="1"/>
    <col min="6" max="6" width="0.85546875" style="213" customWidth="1"/>
    <col min="7" max="7" width="13.5703125" style="213" customWidth="1"/>
    <col min="8" max="8" width="1" style="213" customWidth="1"/>
    <col min="9" max="9" width="15.85546875" style="213" customWidth="1"/>
    <col min="10" max="10" width="1" style="213" customWidth="1"/>
    <col min="11" max="11" width="17.5703125" style="213" customWidth="1"/>
    <col min="12" max="12" width="0.5703125" style="213" customWidth="1"/>
    <col min="13" max="13" width="20.28515625" style="213" customWidth="1"/>
    <col min="14" max="14" width="0.85546875" style="213" customWidth="1"/>
    <col min="15" max="15" width="19.7109375" style="213" customWidth="1"/>
    <col min="16" max="16" width="1.42578125" style="213" customWidth="1"/>
    <col min="17" max="17" width="13.7109375" style="213" customWidth="1"/>
    <col min="18" max="18" width="2.42578125" style="213" customWidth="1"/>
    <col min="19" max="19" width="20.42578125" style="237" customWidth="1"/>
    <col min="20" max="20" width="1.42578125" style="213" customWidth="1"/>
    <col min="21" max="21" width="18.85546875" style="213" customWidth="1"/>
    <col min="22" max="22" width="11.7109375" style="135" bestFit="1" customWidth="1"/>
    <col min="23" max="23" width="10.85546875" style="135" customWidth="1"/>
    <col min="24" max="25" width="9.85546875" style="135" bestFit="1" customWidth="1"/>
    <col min="26" max="16384" width="9.140625" style="135"/>
  </cols>
  <sheetData>
    <row r="1" spans="1:22" ht="18" customHeight="1">
      <c r="A1" s="214" t="str">
        <f>[1]SFP!A1</f>
        <v xml:space="preserve">ГРУПА СОФАРМА 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35"/>
      <c r="S1" s="236"/>
      <c r="T1" s="235"/>
      <c r="U1" s="235"/>
    </row>
    <row r="2" spans="1:22" ht="18" customHeight="1">
      <c r="A2" s="364" t="s">
        <v>202</v>
      </c>
      <c r="B2" s="364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</row>
    <row r="3" spans="1:22" ht="18" customHeight="1">
      <c r="A3" s="71" t="s">
        <v>193</v>
      </c>
      <c r="B3" s="207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U3" s="239"/>
    </row>
    <row r="4" spans="1:22" ht="43.9" customHeight="1">
      <c r="A4" s="215"/>
      <c r="B4" s="240"/>
      <c r="C4" s="366" t="s">
        <v>86</v>
      </c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240"/>
      <c r="S4" s="241" t="s">
        <v>33</v>
      </c>
      <c r="T4" s="240"/>
      <c r="U4" s="241" t="s">
        <v>87</v>
      </c>
    </row>
    <row r="5" spans="1:22" s="136" customFormat="1" ht="28.5" customHeight="1">
      <c r="A5" s="367"/>
      <c r="B5" s="283" t="s">
        <v>17</v>
      </c>
      <c r="C5" s="362" t="s">
        <v>88</v>
      </c>
      <c r="D5" s="284"/>
      <c r="E5" s="362" t="s">
        <v>81</v>
      </c>
      <c r="F5" s="284"/>
      <c r="G5" s="362" t="s">
        <v>89</v>
      </c>
      <c r="H5" s="284"/>
      <c r="I5" s="362" t="s">
        <v>90</v>
      </c>
      <c r="J5" s="294"/>
      <c r="K5" s="362" t="s">
        <v>160</v>
      </c>
      <c r="L5" s="294"/>
      <c r="M5" s="362" t="s">
        <v>161</v>
      </c>
      <c r="N5" s="284"/>
      <c r="O5" s="362" t="s">
        <v>120</v>
      </c>
      <c r="P5" s="284"/>
      <c r="Q5" s="362" t="s">
        <v>91</v>
      </c>
      <c r="R5" s="285"/>
      <c r="S5" s="286"/>
      <c r="T5" s="285"/>
      <c r="U5" s="285"/>
    </row>
    <row r="6" spans="1:22" s="137" customFormat="1" ht="52.9" customHeight="1">
      <c r="A6" s="368"/>
      <c r="B6" s="287"/>
      <c r="C6" s="363"/>
      <c r="D6" s="288"/>
      <c r="E6" s="363"/>
      <c r="F6" s="288"/>
      <c r="G6" s="363"/>
      <c r="H6" s="288"/>
      <c r="I6" s="363"/>
      <c r="J6" s="295"/>
      <c r="K6" s="363"/>
      <c r="L6" s="295"/>
      <c r="M6" s="363"/>
      <c r="N6" s="288"/>
      <c r="O6" s="363"/>
      <c r="P6" s="288"/>
      <c r="Q6" s="363"/>
      <c r="R6" s="287"/>
      <c r="S6" s="289"/>
      <c r="T6" s="290"/>
      <c r="U6" s="290"/>
    </row>
    <row r="7" spans="1:22" s="138" customFormat="1">
      <c r="A7" s="216"/>
      <c r="B7" s="208"/>
      <c r="C7" s="244" t="s">
        <v>66</v>
      </c>
      <c r="D7" s="244"/>
      <c r="E7" s="244" t="s">
        <v>66</v>
      </c>
      <c r="F7" s="244"/>
      <c r="G7" s="244" t="s">
        <v>66</v>
      </c>
      <c r="H7" s="244"/>
      <c r="I7" s="244" t="s">
        <v>66</v>
      </c>
      <c r="J7" s="244"/>
      <c r="K7" s="244" t="s">
        <v>66</v>
      </c>
      <c r="L7" s="244"/>
      <c r="M7" s="244" t="s">
        <v>66</v>
      </c>
      <c r="N7" s="244"/>
      <c r="O7" s="244" t="s">
        <v>66</v>
      </c>
      <c r="P7" s="244"/>
      <c r="Q7" s="244" t="s">
        <v>66</v>
      </c>
      <c r="R7" s="245"/>
      <c r="S7" s="246" t="s">
        <v>66</v>
      </c>
      <c r="T7" s="244"/>
      <c r="U7" s="244" t="s">
        <v>66</v>
      </c>
    </row>
    <row r="8" spans="1:22" s="137" customFormat="1" ht="12" customHeight="1">
      <c r="A8" s="296"/>
      <c r="B8" s="209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11"/>
      <c r="P8" s="244"/>
      <c r="Q8" s="244"/>
      <c r="R8" s="242"/>
      <c r="S8" s="243"/>
      <c r="T8" s="242"/>
      <c r="U8" s="242"/>
    </row>
    <row r="9" spans="1:22" s="139" customFormat="1" ht="3.75" customHeight="1">
      <c r="A9" s="217"/>
      <c r="B9" s="247"/>
      <c r="C9" s="248"/>
      <c r="D9" s="249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50"/>
      <c r="S9" s="251"/>
      <c r="T9" s="247"/>
      <c r="U9" s="252"/>
    </row>
    <row r="10" spans="1:22" s="139" customFormat="1" ht="17.25" thickBot="1">
      <c r="A10" s="218" t="s">
        <v>147</v>
      </c>
      <c r="B10" s="240">
        <f>+SFP!C38</f>
        <v>27</v>
      </c>
      <c r="C10" s="259">
        <v>134798</v>
      </c>
      <c r="D10" s="253"/>
      <c r="E10" s="259">
        <v>-33834</v>
      </c>
      <c r="F10" s="253"/>
      <c r="G10" s="259">
        <v>51666</v>
      </c>
      <c r="H10" s="253"/>
      <c r="I10" s="259">
        <v>31945</v>
      </c>
      <c r="J10" s="254"/>
      <c r="K10" s="259">
        <v>4109</v>
      </c>
      <c r="L10" s="254"/>
      <c r="M10" s="259">
        <v>-310</v>
      </c>
      <c r="N10" s="253"/>
      <c r="O10" s="259">
        <v>281509</v>
      </c>
      <c r="P10" s="253"/>
      <c r="Q10" s="259">
        <v>469883</v>
      </c>
      <c r="R10" s="255"/>
      <c r="S10" s="259">
        <v>33227</v>
      </c>
      <c r="T10" s="256"/>
      <c r="U10" s="259">
        <v>503110</v>
      </c>
      <c r="V10" s="142"/>
    </row>
    <row r="11" spans="1:22" s="139" customFormat="1" ht="17.25" thickTop="1">
      <c r="A11" s="322" t="s">
        <v>166</v>
      </c>
      <c r="B11" s="240"/>
      <c r="C11" s="254"/>
      <c r="D11" s="253"/>
      <c r="E11" s="254"/>
      <c r="F11" s="253"/>
      <c r="G11" s="254"/>
      <c r="H11" s="253"/>
      <c r="I11" s="254"/>
      <c r="J11" s="254"/>
      <c r="K11" s="254"/>
      <c r="L11" s="254"/>
      <c r="M11" s="254"/>
      <c r="N11" s="253"/>
      <c r="O11" s="253">
        <f>-2253</f>
        <v>-2253</v>
      </c>
      <c r="P11" s="253"/>
      <c r="Q11" s="258">
        <f>SUM(C11:P11)</f>
        <v>-2253</v>
      </c>
      <c r="R11" s="269"/>
      <c r="S11" s="253">
        <v>-695</v>
      </c>
      <c r="T11" s="270"/>
      <c r="U11" s="261">
        <f>SUM(Q11:T11)</f>
        <v>-2948</v>
      </c>
      <c r="V11" s="321"/>
    </row>
    <row r="12" spans="1:22" s="139" customFormat="1" ht="17.25" thickBot="1">
      <c r="A12" s="218" t="s">
        <v>154</v>
      </c>
      <c r="B12" s="240"/>
      <c r="C12" s="259">
        <v>134798</v>
      </c>
      <c r="D12" s="253"/>
      <c r="E12" s="259">
        <v>-33834</v>
      </c>
      <c r="F12" s="253"/>
      <c r="G12" s="259">
        <v>51666</v>
      </c>
      <c r="H12" s="253"/>
      <c r="I12" s="259">
        <v>31945</v>
      </c>
      <c r="J12" s="254"/>
      <c r="K12" s="259">
        <v>4109</v>
      </c>
      <c r="L12" s="254"/>
      <c r="M12" s="259">
        <v>-310</v>
      </c>
      <c r="N12" s="253"/>
      <c r="O12" s="259">
        <f>SUM(O10:O11)</f>
        <v>279256</v>
      </c>
      <c r="P12" s="253"/>
      <c r="Q12" s="259">
        <f>SUM(Q10:Q11)</f>
        <v>467630</v>
      </c>
      <c r="R12" s="255"/>
      <c r="S12" s="259">
        <f>SUM(S10:S11)</f>
        <v>32532</v>
      </c>
      <c r="T12" s="256"/>
      <c r="U12" s="259">
        <f>SUM(U10:U11)</f>
        <v>500162</v>
      </c>
      <c r="V12" s="321"/>
    </row>
    <row r="13" spans="1:22" s="139" customFormat="1" ht="18" thickTop="1">
      <c r="A13" s="220" t="s">
        <v>148</v>
      </c>
      <c r="B13" s="240"/>
      <c r="C13" s="254"/>
      <c r="D13" s="253"/>
      <c r="E13" s="253"/>
      <c r="F13" s="253"/>
      <c r="G13" s="254"/>
      <c r="H13" s="253"/>
      <c r="I13" s="254"/>
      <c r="J13" s="254"/>
      <c r="K13" s="254"/>
      <c r="L13" s="254"/>
      <c r="M13" s="254"/>
      <c r="N13" s="253"/>
      <c r="O13" s="254"/>
      <c r="P13" s="253"/>
      <c r="Q13" s="254"/>
      <c r="R13" s="255"/>
      <c r="S13" s="255"/>
      <c r="T13" s="256"/>
      <c r="U13" s="260"/>
    </row>
    <row r="14" spans="1:22" s="139" customFormat="1">
      <c r="A14" s="221" t="s">
        <v>140</v>
      </c>
      <c r="B14" s="240"/>
      <c r="C14" s="258">
        <v>0</v>
      </c>
      <c r="D14" s="258"/>
      <c r="E14" s="258">
        <v>-850</v>
      </c>
      <c r="F14" s="258"/>
      <c r="G14" s="258">
        <v>0</v>
      </c>
      <c r="H14" s="258"/>
      <c r="I14" s="258">
        <v>0</v>
      </c>
      <c r="J14" s="258"/>
      <c r="K14" s="258">
        <v>0</v>
      </c>
      <c r="L14" s="258"/>
      <c r="M14" s="258">
        <v>0</v>
      </c>
      <c r="N14" s="258"/>
      <c r="O14" s="258">
        <v>-1</v>
      </c>
      <c r="P14" s="258"/>
      <c r="Q14" s="258">
        <f>SUM(C14:P14)</f>
        <v>-851</v>
      </c>
      <c r="R14" s="260"/>
      <c r="S14" s="258">
        <v>0</v>
      </c>
      <c r="T14" s="260"/>
      <c r="U14" s="261">
        <f>SUM(Q14:T14)</f>
        <v>-851</v>
      </c>
    </row>
    <row r="15" spans="1:22" s="139" customFormat="1" ht="8.25" customHeight="1">
      <c r="A15" s="221"/>
      <c r="B15" s="240"/>
      <c r="C15" s="254"/>
      <c r="D15" s="253"/>
      <c r="E15" s="253"/>
      <c r="F15" s="253"/>
      <c r="G15" s="254"/>
      <c r="H15" s="253"/>
      <c r="I15" s="254"/>
      <c r="J15" s="254"/>
      <c r="K15" s="254"/>
      <c r="L15" s="254"/>
      <c r="M15" s="254"/>
      <c r="N15" s="253"/>
      <c r="O15" s="254"/>
      <c r="P15" s="253"/>
      <c r="Q15" s="254"/>
      <c r="R15" s="255"/>
      <c r="S15" s="255"/>
      <c r="T15" s="256"/>
      <c r="U15" s="261"/>
    </row>
    <row r="16" spans="1:22" s="139" customFormat="1">
      <c r="A16" s="323" t="s">
        <v>137</v>
      </c>
      <c r="B16" s="240"/>
      <c r="C16" s="324">
        <v>0</v>
      </c>
      <c r="D16" s="258"/>
      <c r="E16" s="258">
        <v>265</v>
      </c>
      <c r="F16" s="258"/>
      <c r="G16" s="324">
        <v>0</v>
      </c>
      <c r="H16" s="324"/>
      <c r="I16" s="324">
        <v>775</v>
      </c>
      <c r="J16" s="324"/>
      <c r="K16" s="324">
        <v>0</v>
      </c>
      <c r="L16" s="324"/>
      <c r="M16" s="324">
        <v>0</v>
      </c>
      <c r="N16" s="324"/>
      <c r="O16" s="324">
        <v>-734</v>
      </c>
      <c r="P16" s="258"/>
      <c r="Q16" s="258">
        <f>SUM(C16:P16)</f>
        <v>306</v>
      </c>
      <c r="R16" s="260"/>
      <c r="S16" s="258">
        <v>-306</v>
      </c>
      <c r="T16" s="260"/>
      <c r="U16" s="261">
        <f>SUM(Q16:T16)</f>
        <v>0</v>
      </c>
    </row>
    <row r="17" spans="1:22" s="139" customFormat="1">
      <c r="A17" s="221" t="s">
        <v>186</v>
      </c>
      <c r="B17" s="240"/>
      <c r="C17" s="324"/>
      <c r="D17" s="258"/>
      <c r="E17" s="258">
        <v>1082</v>
      </c>
      <c r="F17" s="258"/>
      <c r="G17" s="324"/>
      <c r="H17" s="324"/>
      <c r="I17" s="324"/>
      <c r="J17" s="324"/>
      <c r="K17" s="324"/>
      <c r="L17" s="324"/>
      <c r="M17" s="324"/>
      <c r="N17" s="324"/>
      <c r="O17" s="324">
        <v>142</v>
      </c>
      <c r="P17" s="258"/>
      <c r="Q17" s="258">
        <f>SUM(E17:P17)</f>
        <v>1224</v>
      </c>
      <c r="R17" s="260"/>
      <c r="S17" s="258"/>
      <c r="T17" s="260"/>
      <c r="U17" s="261">
        <f>SUM(Q17:T17)</f>
        <v>1224</v>
      </c>
    </row>
    <row r="18" spans="1:22" s="139" customFormat="1">
      <c r="A18" s="219" t="s">
        <v>92</v>
      </c>
      <c r="B18" s="240"/>
      <c r="C18" s="264">
        <f>C19+C20</f>
        <v>0</v>
      </c>
      <c r="D18" s="263"/>
      <c r="E18" s="264">
        <f>E19+E20</f>
        <v>0</v>
      </c>
      <c r="F18" s="258"/>
      <c r="G18" s="264">
        <f>G19+G20</f>
        <v>4301</v>
      </c>
      <c r="H18" s="264">
        <f t="shared" ref="H18:N18" si="0">H19+H20</f>
        <v>0</v>
      </c>
      <c r="I18" s="264">
        <f t="shared" si="0"/>
        <v>0</v>
      </c>
      <c r="J18" s="264">
        <f t="shared" si="0"/>
        <v>0</v>
      </c>
      <c r="K18" s="264">
        <f t="shared" si="0"/>
        <v>0</v>
      </c>
      <c r="L18" s="264">
        <f t="shared" si="0"/>
        <v>0</v>
      </c>
      <c r="M18" s="264">
        <f t="shared" si="0"/>
        <v>0</v>
      </c>
      <c r="N18" s="264">
        <f t="shared" si="0"/>
        <v>0</v>
      </c>
      <c r="O18" s="264">
        <f>O19+O20+O21</f>
        <v>-24407</v>
      </c>
      <c r="P18" s="264">
        <f t="shared" ref="P18:Q18" si="1">P19+P20+P21</f>
        <v>0</v>
      </c>
      <c r="Q18" s="264">
        <f t="shared" si="1"/>
        <v>-20106</v>
      </c>
      <c r="R18" s="264">
        <f t="shared" ref="R18" si="2">R19+R20</f>
        <v>0</v>
      </c>
      <c r="S18" s="264">
        <f t="shared" ref="S18" si="3">S19+S20</f>
        <v>0</v>
      </c>
      <c r="T18" s="264">
        <f t="shared" ref="T18" si="4">T19+T20</f>
        <v>0</v>
      </c>
      <c r="U18" s="304">
        <f>SUM(Q18:T18)</f>
        <v>-20106</v>
      </c>
    </row>
    <row r="19" spans="1:22" s="139" customFormat="1">
      <c r="A19" s="223" t="s">
        <v>93</v>
      </c>
      <c r="B19" s="240"/>
      <c r="C19" s="253">
        <v>0</v>
      </c>
      <c r="D19" s="253"/>
      <c r="E19" s="253">
        <v>0</v>
      </c>
      <c r="F19" s="253"/>
      <c r="G19" s="253">
        <v>4301</v>
      </c>
      <c r="H19" s="253"/>
      <c r="I19" s="253">
        <v>0</v>
      </c>
      <c r="J19" s="253"/>
      <c r="K19" s="253">
        <v>0</v>
      </c>
      <c r="L19" s="253"/>
      <c r="M19" s="253">
        <v>0</v>
      </c>
      <c r="N19" s="253"/>
      <c r="O19" s="253">
        <v>-4301</v>
      </c>
      <c r="P19" s="253"/>
      <c r="Q19" s="258">
        <v>0</v>
      </c>
      <c r="R19" s="269"/>
      <c r="S19" s="253">
        <v>0</v>
      </c>
      <c r="T19" s="270"/>
      <c r="U19" s="253">
        <v>0</v>
      </c>
    </row>
    <row r="20" spans="1:22" s="139" customFormat="1" ht="18" customHeight="1">
      <c r="A20" s="338" t="s">
        <v>187</v>
      </c>
      <c r="B20" s="240"/>
      <c r="C20" s="253">
        <v>0</v>
      </c>
      <c r="D20" s="253"/>
      <c r="E20" s="253">
        <v>0</v>
      </c>
      <c r="F20" s="253"/>
      <c r="G20" s="253">
        <v>0</v>
      </c>
      <c r="H20" s="253"/>
      <c r="I20" s="253">
        <v>0</v>
      </c>
      <c r="J20" s="253"/>
      <c r="K20" s="253">
        <v>0</v>
      </c>
      <c r="L20" s="253"/>
      <c r="M20" s="253">
        <v>0</v>
      </c>
      <c r="N20" s="253"/>
      <c r="O20" s="253">
        <v>-13822</v>
      </c>
      <c r="P20" s="253"/>
      <c r="Q20" s="258">
        <f t="shared" ref="Q20:Q21" si="5">SUM(C20:P20)</f>
        <v>-13822</v>
      </c>
      <c r="R20" s="269"/>
      <c r="S20" s="253">
        <v>0</v>
      </c>
      <c r="T20" s="270"/>
      <c r="U20" s="253">
        <f>SUM(Q20:T20)</f>
        <v>-13822</v>
      </c>
    </row>
    <row r="21" spans="1:22" s="342" customFormat="1" ht="18" customHeight="1">
      <c r="A21" s="338" t="s">
        <v>188</v>
      </c>
      <c r="B21" s="344"/>
      <c r="C21" s="345"/>
      <c r="D21" s="345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>
        <v>-6284</v>
      </c>
      <c r="P21" s="345"/>
      <c r="Q21" s="258">
        <f t="shared" si="5"/>
        <v>-6284</v>
      </c>
      <c r="R21" s="349"/>
      <c r="S21" s="345"/>
      <c r="T21" s="350"/>
      <c r="U21" s="345">
        <f>SUM(Q21:T21)</f>
        <v>-6284</v>
      </c>
    </row>
    <row r="22" spans="1:22" s="139" customFormat="1" ht="6.6" customHeight="1">
      <c r="A22" s="223"/>
      <c r="B22" s="240"/>
      <c r="C22" s="254"/>
      <c r="D22" s="253"/>
      <c r="E22" s="253"/>
      <c r="F22" s="253"/>
      <c r="G22" s="254"/>
      <c r="H22" s="253"/>
      <c r="I22" s="254"/>
      <c r="J22" s="254"/>
      <c r="K22" s="254"/>
      <c r="L22" s="254"/>
      <c r="M22" s="254"/>
      <c r="N22" s="253"/>
      <c r="O22" s="254"/>
      <c r="P22" s="253"/>
      <c r="Q22" s="254"/>
      <c r="R22" s="255"/>
      <c r="S22" s="255"/>
      <c r="T22" s="256"/>
      <c r="U22" s="260"/>
    </row>
    <row r="23" spans="1:22" s="139" customFormat="1">
      <c r="A23" s="217" t="s">
        <v>94</v>
      </c>
      <c r="B23" s="240"/>
      <c r="C23" s="267">
        <v>0</v>
      </c>
      <c r="D23" s="254"/>
      <c r="E23" s="267">
        <v>0</v>
      </c>
      <c r="F23" s="254"/>
      <c r="G23" s="267">
        <v>0</v>
      </c>
      <c r="H23" s="254"/>
      <c r="I23" s="267">
        <v>0</v>
      </c>
      <c r="J23" s="254"/>
      <c r="K23" s="267">
        <v>0</v>
      </c>
      <c r="L23" s="254"/>
      <c r="M23" s="267">
        <v>0</v>
      </c>
      <c r="N23" s="254"/>
      <c r="O23" s="267">
        <f>O24+O27+O28+O26</f>
        <v>-1279</v>
      </c>
      <c r="P23" s="267" t="e">
        <f>P24+#REF!+P27+P28+P26+#REF!</f>
        <v>#REF!</v>
      </c>
      <c r="Q23" s="267">
        <f>Q24+Q27+Q28+Q26</f>
        <v>-1279</v>
      </c>
      <c r="R23" s="267"/>
      <c r="S23" s="267">
        <f>S24+S27+S28+S26+S25</f>
        <v>-914</v>
      </c>
      <c r="T23" s="267" t="e">
        <f>T24+#REF!+#REF!+T27+T28</f>
        <v>#REF!</v>
      </c>
      <c r="U23" s="267">
        <f>U24+U27+U28+U26+U25</f>
        <v>-2193</v>
      </c>
    </row>
    <row r="24" spans="1:22" s="139" customFormat="1">
      <c r="A24" s="223" t="s">
        <v>142</v>
      </c>
      <c r="B24" s="240"/>
      <c r="C24" s="265">
        <v>0</v>
      </c>
      <c r="D24" s="253"/>
      <c r="E24" s="265">
        <v>0</v>
      </c>
      <c r="F24" s="253"/>
      <c r="G24" s="265">
        <v>0</v>
      </c>
      <c r="H24" s="253"/>
      <c r="I24" s="265">
        <v>0</v>
      </c>
      <c r="J24" s="254"/>
      <c r="K24" s="265">
        <v>0</v>
      </c>
      <c r="L24" s="254"/>
      <c r="M24" s="265">
        <v>0</v>
      </c>
      <c r="N24" s="253"/>
      <c r="O24" s="266">
        <v>0</v>
      </c>
      <c r="P24" s="253"/>
      <c r="Q24" s="258">
        <f t="shared" ref="Q24:Q28" si="6">C24+E24+G24+I24+K24+M24+O24</f>
        <v>0</v>
      </c>
      <c r="R24" s="255"/>
      <c r="S24" s="258">
        <v>738</v>
      </c>
      <c r="T24" s="256"/>
      <c r="U24" s="261">
        <f t="shared" ref="U24:U28" si="7">SUM(Q24:T24)</f>
        <v>738</v>
      </c>
    </row>
    <row r="25" spans="1:22" s="342" customFormat="1">
      <c r="A25" s="338" t="s">
        <v>163</v>
      </c>
      <c r="B25" s="344"/>
      <c r="C25" s="265">
        <v>0</v>
      </c>
      <c r="D25" s="345"/>
      <c r="E25" s="265">
        <v>0</v>
      </c>
      <c r="F25" s="345"/>
      <c r="G25" s="265">
        <v>0</v>
      </c>
      <c r="H25" s="345"/>
      <c r="I25" s="265">
        <v>0</v>
      </c>
      <c r="J25" s="346"/>
      <c r="K25" s="265">
        <v>0</v>
      </c>
      <c r="L25" s="346"/>
      <c r="M25" s="265">
        <v>0</v>
      </c>
      <c r="N25" s="345"/>
      <c r="O25" s="266">
        <v>0</v>
      </c>
      <c r="P25" s="345"/>
      <c r="Q25" s="258">
        <f t="shared" si="6"/>
        <v>0</v>
      </c>
      <c r="R25" s="347"/>
      <c r="S25" s="258">
        <v>-2716</v>
      </c>
      <c r="T25" s="348"/>
      <c r="U25" s="261">
        <f t="shared" si="7"/>
        <v>-2716</v>
      </c>
    </row>
    <row r="26" spans="1:22" s="139" customFormat="1">
      <c r="A26" s="223" t="s">
        <v>108</v>
      </c>
      <c r="B26" s="240"/>
      <c r="C26" s="265">
        <v>0</v>
      </c>
      <c r="D26" s="253"/>
      <c r="E26" s="265">
        <v>0</v>
      </c>
      <c r="F26" s="253"/>
      <c r="G26" s="265">
        <v>0</v>
      </c>
      <c r="H26" s="253"/>
      <c r="I26" s="265">
        <v>0</v>
      </c>
      <c r="J26" s="254"/>
      <c r="K26" s="265">
        <v>0</v>
      </c>
      <c r="L26" s="254"/>
      <c r="M26" s="265">
        <v>0</v>
      </c>
      <c r="N26" s="253"/>
      <c r="O26" s="266">
        <v>-1</v>
      </c>
      <c r="P26" s="253"/>
      <c r="Q26" s="258">
        <f t="shared" si="6"/>
        <v>-1</v>
      </c>
      <c r="R26" s="255"/>
      <c r="S26" s="266">
        <v>1303</v>
      </c>
      <c r="T26" s="256"/>
      <c r="U26" s="261">
        <f t="shared" si="7"/>
        <v>1302</v>
      </c>
      <c r="V26" s="292"/>
    </row>
    <row r="27" spans="1:22" s="139" customFormat="1">
      <c r="A27" s="223" t="s">
        <v>95</v>
      </c>
      <c r="B27" s="240"/>
      <c r="C27" s="265">
        <v>0</v>
      </c>
      <c r="D27" s="253"/>
      <c r="E27" s="265">
        <v>0</v>
      </c>
      <c r="F27" s="253"/>
      <c r="G27" s="265">
        <v>0</v>
      </c>
      <c r="H27" s="253"/>
      <c r="I27" s="265">
        <v>0</v>
      </c>
      <c r="J27" s="254"/>
      <c r="K27" s="265">
        <v>0</v>
      </c>
      <c r="L27" s="254"/>
      <c r="M27" s="265">
        <v>0</v>
      </c>
      <c r="N27" s="253"/>
      <c r="O27" s="266">
        <v>-1803</v>
      </c>
      <c r="P27" s="253"/>
      <c r="Q27" s="258">
        <f t="shared" si="6"/>
        <v>-1803</v>
      </c>
      <c r="R27" s="255"/>
      <c r="S27" s="266">
        <v>-385</v>
      </c>
      <c r="T27" s="256"/>
      <c r="U27" s="261">
        <f t="shared" si="7"/>
        <v>-2188</v>
      </c>
    </row>
    <row r="28" spans="1:22" s="139" customFormat="1" ht="16.149999999999999" customHeight="1">
      <c r="A28" s="223" t="s">
        <v>96</v>
      </c>
      <c r="B28" s="240"/>
      <c r="C28" s="265">
        <v>0</v>
      </c>
      <c r="D28" s="253"/>
      <c r="E28" s="265">
        <v>0</v>
      </c>
      <c r="F28" s="253"/>
      <c r="G28" s="265">
        <v>0</v>
      </c>
      <c r="H28" s="253"/>
      <c r="I28" s="265">
        <v>0</v>
      </c>
      <c r="J28" s="254"/>
      <c r="K28" s="265">
        <v>0</v>
      </c>
      <c r="L28" s="254"/>
      <c r="M28" s="265">
        <v>0</v>
      </c>
      <c r="N28" s="253"/>
      <c r="O28" s="266">
        <v>525</v>
      </c>
      <c r="P28" s="253"/>
      <c r="Q28" s="258">
        <f t="shared" si="6"/>
        <v>525</v>
      </c>
      <c r="R28" s="255"/>
      <c r="S28" s="266">
        <v>146</v>
      </c>
      <c r="T28" s="256"/>
      <c r="U28" s="261">
        <f t="shared" si="7"/>
        <v>671</v>
      </c>
    </row>
    <row r="29" spans="1:22" s="139" customFormat="1">
      <c r="A29" s="223"/>
      <c r="B29" s="240"/>
      <c r="C29" s="254"/>
      <c r="D29" s="253"/>
      <c r="E29" s="253"/>
      <c r="F29" s="253"/>
      <c r="G29" s="254"/>
      <c r="H29" s="253"/>
      <c r="I29" s="254"/>
      <c r="J29" s="254"/>
      <c r="K29" s="254"/>
      <c r="L29" s="254"/>
      <c r="M29" s="254"/>
      <c r="N29" s="253"/>
      <c r="O29" s="254"/>
      <c r="P29" s="253"/>
      <c r="Q29" s="254"/>
      <c r="R29" s="255"/>
      <c r="S29" s="255"/>
      <c r="T29" s="256"/>
      <c r="U29" s="260"/>
      <c r="V29" s="155"/>
    </row>
    <row r="30" spans="1:22" s="139" customFormat="1">
      <c r="A30" s="297" t="s">
        <v>204</v>
      </c>
      <c r="B30" s="240"/>
      <c r="C30" s="268">
        <v>0</v>
      </c>
      <c r="D30" s="253"/>
      <c r="E30" s="268">
        <v>0</v>
      </c>
      <c r="F30" s="253"/>
      <c r="G30" s="268">
        <v>0</v>
      </c>
      <c r="H30" s="253"/>
      <c r="I30" s="267">
        <f>I31+I32</f>
        <v>0</v>
      </c>
      <c r="J30" s="254"/>
      <c r="K30" s="267">
        <f>K31+K32</f>
        <v>-792</v>
      </c>
      <c r="L30" s="263">
        <f t="shared" ref="L30:M30" si="8">L31+L32</f>
        <v>0</v>
      </c>
      <c r="M30" s="267">
        <f t="shared" si="8"/>
        <v>1144</v>
      </c>
      <c r="N30" s="253"/>
      <c r="O30" s="267">
        <f>O31+O32</f>
        <v>28284</v>
      </c>
      <c r="P30" s="253"/>
      <c r="Q30" s="267">
        <f>Q31+Q32</f>
        <v>28636</v>
      </c>
      <c r="R30" s="255"/>
      <c r="S30" s="267">
        <f>S31+S32</f>
        <v>1657</v>
      </c>
      <c r="T30" s="256"/>
      <c r="U30" s="267">
        <f>U31+U32</f>
        <v>30293</v>
      </c>
      <c r="V30" s="142"/>
    </row>
    <row r="31" spans="1:22" s="139" customFormat="1">
      <c r="A31" s="222" t="s">
        <v>146</v>
      </c>
      <c r="B31" s="240"/>
      <c r="C31" s="262">
        <v>0</v>
      </c>
      <c r="D31" s="253"/>
      <c r="E31" s="262">
        <v>0</v>
      </c>
      <c r="F31" s="253"/>
      <c r="G31" s="262">
        <v>0</v>
      </c>
      <c r="H31" s="253"/>
      <c r="I31" s="258">
        <v>0</v>
      </c>
      <c r="J31" s="254"/>
      <c r="K31" s="258">
        <v>0</v>
      </c>
      <c r="L31" s="254"/>
      <c r="M31" s="258">
        <v>0</v>
      </c>
      <c r="N31" s="253"/>
      <c r="O31" s="258">
        <v>28343</v>
      </c>
      <c r="P31" s="253"/>
      <c r="Q31" s="258">
        <f>SUM(C31:P31)</f>
        <v>28343</v>
      </c>
      <c r="R31" s="255"/>
      <c r="S31" s="258">
        <v>2294</v>
      </c>
      <c r="T31" s="256"/>
      <c r="U31" s="261">
        <f>SUM(Q31:T31)</f>
        <v>30637</v>
      </c>
    </row>
    <row r="32" spans="1:22" s="139" customFormat="1" ht="15" customHeight="1">
      <c r="A32" s="222" t="s">
        <v>113</v>
      </c>
      <c r="B32" s="240"/>
      <c r="C32" s="262">
        <v>0</v>
      </c>
      <c r="D32" s="253"/>
      <c r="E32" s="262">
        <v>0</v>
      </c>
      <c r="F32" s="253"/>
      <c r="G32" s="262">
        <v>0</v>
      </c>
      <c r="H32" s="253"/>
      <c r="I32" s="249">
        <v>0</v>
      </c>
      <c r="J32" s="254"/>
      <c r="K32" s="249">
        <v>-792</v>
      </c>
      <c r="L32" s="254"/>
      <c r="M32" s="249">
        <v>1144</v>
      </c>
      <c r="N32" s="253"/>
      <c r="O32" s="258">
        <v>-59</v>
      </c>
      <c r="P32" s="253"/>
      <c r="Q32" s="258">
        <f>SUM(C32:P32)</f>
        <v>293</v>
      </c>
      <c r="R32" s="255"/>
      <c r="S32" s="258">
        <v>-637</v>
      </c>
      <c r="T32" s="256"/>
      <c r="U32" s="261">
        <f>SUM(Q32:T32)</f>
        <v>-344</v>
      </c>
    </row>
    <row r="33" spans="1:22" s="139" customFormat="1">
      <c r="A33" s="217"/>
      <c r="B33" s="240"/>
      <c r="C33" s="262"/>
      <c r="D33" s="253"/>
      <c r="E33" s="262"/>
      <c r="F33" s="253"/>
      <c r="G33" s="262"/>
      <c r="H33" s="253"/>
      <c r="I33" s="258"/>
      <c r="J33" s="254"/>
      <c r="K33" s="258"/>
      <c r="L33" s="254"/>
      <c r="M33" s="258"/>
      <c r="N33" s="253"/>
      <c r="O33" s="258"/>
      <c r="P33" s="253"/>
      <c r="Q33" s="263"/>
      <c r="R33" s="255"/>
      <c r="S33" s="258"/>
      <c r="T33" s="256"/>
      <c r="U33" s="261"/>
      <c r="V33" s="292"/>
    </row>
    <row r="34" spans="1:22" s="139" customFormat="1" ht="17.45" customHeight="1">
      <c r="A34" s="217" t="s">
        <v>121</v>
      </c>
      <c r="B34" s="240"/>
      <c r="C34" s="262">
        <v>0</v>
      </c>
      <c r="D34" s="253"/>
      <c r="E34" s="262">
        <v>0</v>
      </c>
      <c r="F34" s="253"/>
      <c r="G34" s="262">
        <v>0</v>
      </c>
      <c r="H34" s="253"/>
      <c r="I34" s="258">
        <v>-3456</v>
      </c>
      <c r="J34" s="254"/>
      <c r="K34" s="249">
        <v>-384</v>
      </c>
      <c r="L34" s="254"/>
      <c r="M34" s="262">
        <v>0</v>
      </c>
      <c r="N34" s="253"/>
      <c r="O34" s="258">
        <v>3840</v>
      </c>
      <c r="P34" s="253"/>
      <c r="Q34" s="258">
        <f>SUM(I34:P34)</f>
        <v>0</v>
      </c>
      <c r="R34" s="255"/>
      <c r="S34" s="258">
        <v>0</v>
      </c>
      <c r="T34" s="256"/>
      <c r="U34" s="261">
        <f>Q34+S34</f>
        <v>0</v>
      </c>
    </row>
    <row r="35" spans="1:22" s="139" customFormat="1" ht="18" customHeight="1">
      <c r="A35" s="217"/>
      <c r="B35" s="240"/>
      <c r="C35" s="254"/>
      <c r="D35" s="253"/>
      <c r="E35" s="253"/>
      <c r="F35" s="253"/>
      <c r="G35" s="254"/>
      <c r="H35" s="253"/>
      <c r="I35" s="254"/>
      <c r="J35" s="254"/>
      <c r="K35" s="254"/>
      <c r="L35" s="254"/>
      <c r="M35" s="254"/>
      <c r="N35" s="253"/>
      <c r="O35" s="254"/>
      <c r="P35" s="253"/>
      <c r="Q35" s="254"/>
      <c r="R35" s="255"/>
      <c r="S35" s="255"/>
      <c r="T35" s="256"/>
      <c r="U35" s="260"/>
      <c r="V35" s="142"/>
    </row>
    <row r="36" spans="1:22" s="139" customFormat="1" ht="17.45" customHeight="1" thickBot="1">
      <c r="A36" s="218" t="s">
        <v>203</v>
      </c>
      <c r="B36" s="240">
        <f>+SFP!C38</f>
        <v>27</v>
      </c>
      <c r="C36" s="259">
        <f>+C10+C14+C18+C23+C30+C34</f>
        <v>134798</v>
      </c>
      <c r="D36" s="259">
        <f>+D10+D14+D18+D23+D30+D34</f>
        <v>0</v>
      </c>
      <c r="E36" s="259">
        <f>E12+E14+E18+E23+E30+E34+E16+E17</f>
        <v>-33337</v>
      </c>
      <c r="F36" s="259">
        <f t="shared" ref="F36:N36" si="9">F12+F14+F18+F23+F30+F34+F16</f>
        <v>0</v>
      </c>
      <c r="G36" s="259">
        <f t="shared" si="9"/>
        <v>55967</v>
      </c>
      <c r="H36" s="259">
        <f t="shared" si="9"/>
        <v>0</v>
      </c>
      <c r="I36" s="259">
        <f t="shared" si="9"/>
        <v>29264</v>
      </c>
      <c r="J36" s="259">
        <f t="shared" si="9"/>
        <v>0</v>
      </c>
      <c r="K36" s="259">
        <f t="shared" si="9"/>
        <v>2933</v>
      </c>
      <c r="L36" s="259">
        <f t="shared" si="9"/>
        <v>0</v>
      </c>
      <c r="M36" s="259">
        <f t="shared" si="9"/>
        <v>834</v>
      </c>
      <c r="N36" s="259">
        <f t="shared" si="9"/>
        <v>0</v>
      </c>
      <c r="O36" s="259">
        <f>O12+O14+O18+O23+O30+O34+O16+O17</f>
        <v>285101</v>
      </c>
      <c r="P36" s="259" t="e">
        <f>P12+P14+P18+P23+P30+P34+P16</f>
        <v>#REF!</v>
      </c>
      <c r="Q36" s="259">
        <f>Q12+Q14+Q18+Q23+Q30+Q34+Q16+Q17</f>
        <v>475560</v>
      </c>
      <c r="R36" s="259">
        <f>R12+R14+R18+R23+R30+R34+R16</f>
        <v>0</v>
      </c>
      <c r="S36" s="259">
        <f>S12+S14+S18+S23+S30+S34+S16</f>
        <v>32969</v>
      </c>
      <c r="T36" s="259" t="e">
        <f>+T10+T14+T18+T23+T30+T34</f>
        <v>#REF!</v>
      </c>
      <c r="U36" s="259">
        <f>+U12+U14+U18+U23+U30+U34+U16+U17</f>
        <v>508529</v>
      </c>
      <c r="V36" s="142"/>
    </row>
    <row r="37" spans="1:22" s="139" customFormat="1" ht="16.149999999999999" customHeight="1" thickTop="1">
      <c r="A37" s="218"/>
      <c r="B37" s="240"/>
      <c r="C37" s="254"/>
      <c r="D37" s="253"/>
      <c r="E37" s="254"/>
      <c r="F37" s="253"/>
      <c r="G37" s="254"/>
      <c r="H37" s="253"/>
      <c r="I37" s="254"/>
      <c r="J37" s="254"/>
      <c r="K37" s="254"/>
      <c r="L37" s="254"/>
      <c r="M37" s="254"/>
      <c r="N37" s="253"/>
      <c r="O37" s="254"/>
      <c r="P37" s="253"/>
      <c r="Q37" s="254"/>
      <c r="R37" s="255"/>
      <c r="S37" s="254"/>
      <c r="T37" s="256"/>
      <c r="U37" s="254"/>
      <c r="V37" s="142"/>
    </row>
    <row r="38" spans="1:22" s="139" customFormat="1" ht="17.25" thickBot="1">
      <c r="A38" s="218" t="s">
        <v>167</v>
      </c>
      <c r="B38" s="240"/>
      <c r="C38" s="259">
        <v>134798</v>
      </c>
      <c r="D38" s="253"/>
      <c r="E38" s="259">
        <v>-33337</v>
      </c>
      <c r="F38" s="253"/>
      <c r="G38" s="259">
        <v>55967</v>
      </c>
      <c r="H38" s="253"/>
      <c r="I38" s="259">
        <v>29264</v>
      </c>
      <c r="J38" s="254"/>
      <c r="K38" s="259">
        <v>2933</v>
      </c>
      <c r="L38" s="254"/>
      <c r="M38" s="259">
        <v>834</v>
      </c>
      <c r="N38" s="253"/>
      <c r="O38" s="259">
        <v>285101</v>
      </c>
      <c r="P38" s="253"/>
      <c r="Q38" s="259">
        <v>475560</v>
      </c>
      <c r="R38" s="255"/>
      <c r="S38" s="259">
        <v>32969</v>
      </c>
      <c r="T38" s="256"/>
      <c r="U38" s="259">
        <v>508529</v>
      </c>
    </row>
    <row r="39" spans="1:22" s="139" customFormat="1" ht="18" thickTop="1">
      <c r="A39" s="220" t="s">
        <v>168</v>
      </c>
      <c r="B39" s="240"/>
      <c r="C39" s="254"/>
      <c r="D39" s="253"/>
      <c r="E39" s="253"/>
      <c r="F39" s="253"/>
      <c r="G39" s="254"/>
      <c r="H39" s="253"/>
      <c r="I39" s="254"/>
      <c r="J39" s="254"/>
      <c r="K39" s="254"/>
      <c r="L39" s="254"/>
      <c r="M39" s="254"/>
      <c r="N39" s="253"/>
      <c r="O39" s="254"/>
      <c r="P39" s="253"/>
      <c r="Q39" s="254"/>
      <c r="R39" s="255"/>
      <c r="S39" s="255"/>
      <c r="T39" s="256"/>
      <c r="U39" s="260"/>
    </row>
    <row r="40" spans="1:22" s="139" customFormat="1" ht="19.899999999999999" customHeight="1">
      <c r="A40" s="221" t="s">
        <v>140</v>
      </c>
      <c r="B40" s="240"/>
      <c r="C40" s="258">
        <v>0</v>
      </c>
      <c r="D40" s="258"/>
      <c r="E40" s="258">
        <v>-805</v>
      </c>
      <c r="F40" s="258"/>
      <c r="G40" s="258">
        <v>0</v>
      </c>
      <c r="H40" s="258"/>
      <c r="I40" s="258">
        <v>0</v>
      </c>
      <c r="J40" s="258"/>
      <c r="K40" s="258">
        <v>0</v>
      </c>
      <c r="L40" s="258"/>
      <c r="M40" s="258">
        <v>0</v>
      </c>
      <c r="N40" s="258"/>
      <c r="O40" s="258">
        <v>0</v>
      </c>
      <c r="P40" s="258"/>
      <c r="Q40" s="258">
        <f>SUM(C40:O40)</f>
        <v>-805</v>
      </c>
      <c r="R40" s="260"/>
      <c r="S40" s="258">
        <v>0</v>
      </c>
      <c r="T40" s="260"/>
      <c r="U40" s="260">
        <f>+Q40+S40</f>
        <v>-805</v>
      </c>
    </row>
    <row r="41" spans="1:22" s="139" customFormat="1" ht="8.4499999999999993" customHeight="1">
      <c r="A41" s="221"/>
      <c r="B41" s="240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63"/>
      <c r="R41" s="260"/>
      <c r="S41" s="258"/>
      <c r="T41" s="260"/>
      <c r="U41" s="261"/>
    </row>
    <row r="42" spans="1:22" s="139" customFormat="1">
      <c r="A42" s="219" t="s">
        <v>92</v>
      </c>
      <c r="B42" s="240"/>
      <c r="C42" s="308">
        <v>0</v>
      </c>
      <c r="D42" s="263"/>
      <c r="E42" s="308">
        <v>0</v>
      </c>
      <c r="F42" s="258"/>
      <c r="G42" s="267">
        <f>G43+G44</f>
        <v>3330</v>
      </c>
      <c r="H42" s="258">
        <f t="shared" ref="H42:N42" si="10">H43+H44</f>
        <v>0</v>
      </c>
      <c r="I42" s="308">
        <f t="shared" si="10"/>
        <v>0</v>
      </c>
      <c r="J42" s="258">
        <f t="shared" si="10"/>
        <v>0</v>
      </c>
      <c r="K42" s="308">
        <f t="shared" si="10"/>
        <v>0</v>
      </c>
      <c r="L42" s="258">
        <f t="shared" si="10"/>
        <v>0</v>
      </c>
      <c r="M42" s="308">
        <f t="shared" si="10"/>
        <v>0</v>
      </c>
      <c r="N42" s="258">
        <f t="shared" si="10"/>
        <v>0</v>
      </c>
      <c r="O42" s="267">
        <f>O43+O44+O45</f>
        <v>-9614</v>
      </c>
      <c r="P42" s="267">
        <f t="shared" ref="P42" si="11">P43+P44</f>
        <v>0</v>
      </c>
      <c r="Q42" s="267">
        <f>Q43+Q44+Q45</f>
        <v>-6284</v>
      </c>
      <c r="R42" s="267">
        <f t="shared" ref="R42" si="12">R43+R44</f>
        <v>0</v>
      </c>
      <c r="S42" s="267">
        <f t="shared" ref="S42" si="13">S43+S44</f>
        <v>0</v>
      </c>
      <c r="T42" s="267">
        <f t="shared" ref="T42" si="14">T43+T44</f>
        <v>0</v>
      </c>
      <c r="U42" s="267">
        <f>U43+U44+U45</f>
        <v>-6284</v>
      </c>
    </row>
    <row r="43" spans="1:22" s="139" customFormat="1">
      <c r="A43" s="223" t="s">
        <v>93</v>
      </c>
      <c r="B43" s="240"/>
      <c r="C43" s="258">
        <v>0</v>
      </c>
      <c r="D43" s="258"/>
      <c r="E43" s="258">
        <v>0</v>
      </c>
      <c r="F43" s="258"/>
      <c r="G43" s="258">
        <v>3330</v>
      </c>
      <c r="H43" s="258"/>
      <c r="I43" s="258">
        <v>0</v>
      </c>
      <c r="J43" s="258"/>
      <c r="K43" s="258">
        <v>0</v>
      </c>
      <c r="L43" s="258"/>
      <c r="M43" s="258">
        <v>0</v>
      </c>
      <c r="N43" s="258"/>
      <c r="O43" s="258">
        <v>-3330</v>
      </c>
      <c r="P43" s="258"/>
      <c r="Q43" s="258">
        <f>SUM(C43:O43)</f>
        <v>0</v>
      </c>
      <c r="R43" s="261"/>
      <c r="S43" s="258">
        <v>0</v>
      </c>
      <c r="T43" s="309"/>
      <c r="U43" s="310">
        <f t="shared" ref="U43" si="15">+Q43+S43</f>
        <v>0</v>
      </c>
    </row>
    <row r="44" spans="1:22" s="139" customFormat="1" ht="15" hidden="1" customHeight="1">
      <c r="A44" s="223" t="s">
        <v>173</v>
      </c>
      <c r="B44" s="240"/>
      <c r="C44" s="258">
        <v>0</v>
      </c>
      <c r="D44" s="258"/>
      <c r="E44" s="258">
        <v>0</v>
      </c>
      <c r="F44" s="258"/>
      <c r="G44" s="258">
        <v>0</v>
      </c>
      <c r="H44" s="258"/>
      <c r="I44" s="258">
        <v>0</v>
      </c>
      <c r="J44" s="258"/>
      <c r="K44" s="258">
        <v>0</v>
      </c>
      <c r="L44" s="258"/>
      <c r="M44" s="258">
        <v>0</v>
      </c>
      <c r="N44" s="258"/>
      <c r="O44" s="258">
        <v>0</v>
      </c>
      <c r="P44" s="258"/>
      <c r="Q44" s="258">
        <f>SUM(C44:O44)</f>
        <v>0</v>
      </c>
      <c r="R44" s="261"/>
      <c r="S44" s="258">
        <v>0</v>
      </c>
      <c r="T44" s="261"/>
      <c r="U44" s="260">
        <f t="shared" ref="U44:U47" si="16">+Q44+S44</f>
        <v>0</v>
      </c>
    </row>
    <row r="45" spans="1:22" s="342" customFormat="1" ht="15" customHeight="1">
      <c r="A45" s="338" t="s">
        <v>209</v>
      </c>
      <c r="B45" s="344"/>
      <c r="C45" s="258">
        <v>0</v>
      </c>
      <c r="D45" s="258"/>
      <c r="E45" s="258">
        <v>0</v>
      </c>
      <c r="F45" s="258"/>
      <c r="G45" s="258">
        <v>0</v>
      </c>
      <c r="H45" s="258"/>
      <c r="I45" s="258">
        <v>0</v>
      </c>
      <c r="J45" s="258"/>
      <c r="K45" s="258">
        <v>0</v>
      </c>
      <c r="L45" s="258"/>
      <c r="M45" s="258">
        <v>0</v>
      </c>
      <c r="N45" s="258"/>
      <c r="O45" s="258">
        <v>-6284</v>
      </c>
      <c r="P45" s="258">
        <v>-6284</v>
      </c>
      <c r="Q45" s="258">
        <v>-6284</v>
      </c>
      <c r="R45" s="261"/>
      <c r="S45" s="258">
        <v>0</v>
      </c>
      <c r="T45" s="261"/>
      <c r="U45" s="261">
        <f t="shared" si="16"/>
        <v>-6284</v>
      </c>
    </row>
    <row r="46" spans="1:22" s="139" customFormat="1" ht="6.6" customHeight="1">
      <c r="A46" s="223"/>
      <c r="B46" s="240"/>
      <c r="C46" s="263"/>
      <c r="D46" s="258"/>
      <c r="E46" s="258"/>
      <c r="F46" s="258"/>
      <c r="G46" s="263"/>
      <c r="H46" s="258"/>
      <c r="I46" s="263"/>
      <c r="J46" s="263"/>
      <c r="K46" s="263"/>
      <c r="L46" s="263"/>
      <c r="M46" s="263"/>
      <c r="N46" s="258"/>
      <c r="O46" s="263"/>
      <c r="P46" s="258"/>
      <c r="Q46" s="263"/>
      <c r="R46" s="260"/>
      <c r="S46" s="260"/>
      <c r="T46" s="260"/>
      <c r="U46" s="260"/>
    </row>
    <row r="47" spans="1:22" s="139" customFormat="1">
      <c r="A47" s="217" t="s">
        <v>94</v>
      </c>
      <c r="B47" s="240"/>
      <c r="C47" s="308">
        <v>0</v>
      </c>
      <c r="D47" s="263"/>
      <c r="E47" s="308">
        <v>0</v>
      </c>
      <c r="F47" s="263"/>
      <c r="G47" s="308">
        <v>0</v>
      </c>
      <c r="H47" s="263"/>
      <c r="I47" s="308">
        <v>0</v>
      </c>
      <c r="J47" s="263"/>
      <c r="K47" s="308">
        <v>0</v>
      </c>
      <c r="L47" s="263"/>
      <c r="M47" s="308">
        <v>0</v>
      </c>
      <c r="N47" s="263"/>
      <c r="O47" s="267">
        <f>SUM(O48:O52)</f>
        <v>-2254</v>
      </c>
      <c r="P47" s="258"/>
      <c r="Q47" s="267">
        <f>SUM(Q48:Q52)</f>
        <v>-2254</v>
      </c>
      <c r="R47" s="260"/>
      <c r="S47" s="264">
        <f>SUM(S48:S52)</f>
        <v>-11943</v>
      </c>
      <c r="T47" s="260"/>
      <c r="U47" s="264">
        <f t="shared" si="16"/>
        <v>-14197</v>
      </c>
    </row>
    <row r="48" spans="1:22" s="139" customFormat="1">
      <c r="A48" s="223" t="s">
        <v>142</v>
      </c>
      <c r="B48" s="240"/>
      <c r="C48" s="258">
        <v>0</v>
      </c>
      <c r="D48" s="258"/>
      <c r="E48" s="258">
        <v>0</v>
      </c>
      <c r="F48" s="258"/>
      <c r="G48" s="258">
        <v>0</v>
      </c>
      <c r="H48" s="258"/>
      <c r="I48" s="258">
        <v>0</v>
      </c>
      <c r="J48" s="263"/>
      <c r="K48" s="258">
        <v>0</v>
      </c>
      <c r="L48" s="263"/>
      <c r="M48" s="258">
        <v>0</v>
      </c>
      <c r="N48" s="258"/>
      <c r="O48" s="258">
        <v>0</v>
      </c>
      <c r="P48" s="258"/>
      <c r="Q48" s="258">
        <f t="shared" ref="Q48:Q52" si="17">SUM(C48:O48)</f>
        <v>0</v>
      </c>
      <c r="R48" s="260"/>
      <c r="S48" s="258">
        <v>-1849</v>
      </c>
      <c r="T48" s="260"/>
      <c r="U48" s="261">
        <f t="shared" ref="U48:U52" si="18">+Q48+S48</f>
        <v>-1849</v>
      </c>
    </row>
    <row r="49" spans="1:22" s="139" customFormat="1">
      <c r="A49" s="223" t="s">
        <v>163</v>
      </c>
      <c r="B49" s="240"/>
      <c r="C49" s="258">
        <v>0</v>
      </c>
      <c r="D49" s="258"/>
      <c r="E49" s="258">
        <v>0</v>
      </c>
      <c r="F49" s="258"/>
      <c r="G49" s="258">
        <v>0</v>
      </c>
      <c r="H49" s="258"/>
      <c r="I49" s="258">
        <v>0</v>
      </c>
      <c r="J49" s="263"/>
      <c r="K49" s="258">
        <v>0</v>
      </c>
      <c r="L49" s="263"/>
      <c r="M49" s="258">
        <v>0</v>
      </c>
      <c r="N49" s="258"/>
      <c r="O49" s="258">
        <v>0</v>
      </c>
      <c r="P49" s="258"/>
      <c r="Q49" s="258">
        <f t="shared" si="17"/>
        <v>0</v>
      </c>
      <c r="R49" s="260"/>
      <c r="S49" s="258">
        <f>-3975-2</f>
        <v>-3977</v>
      </c>
      <c r="T49" s="260"/>
      <c r="U49" s="261">
        <f>+Q49+S49</f>
        <v>-3977</v>
      </c>
    </row>
    <row r="50" spans="1:22" s="139" customFormat="1">
      <c r="A50" s="223" t="s">
        <v>108</v>
      </c>
      <c r="C50" s="258">
        <v>0</v>
      </c>
      <c r="D50" s="258"/>
      <c r="E50" s="258">
        <v>0</v>
      </c>
      <c r="F50" s="258"/>
      <c r="G50" s="258">
        <v>0</v>
      </c>
      <c r="H50" s="258"/>
      <c r="I50" s="258">
        <v>0</v>
      </c>
      <c r="J50" s="263"/>
      <c r="K50" s="258">
        <v>0</v>
      </c>
      <c r="L50" s="263"/>
      <c r="M50" s="258">
        <v>0</v>
      </c>
      <c r="N50" s="258"/>
      <c r="O50" s="258">
        <v>-386</v>
      </c>
      <c r="P50" s="258"/>
      <c r="Q50" s="258">
        <f t="shared" si="17"/>
        <v>-386</v>
      </c>
      <c r="R50" s="260"/>
      <c r="S50" s="258">
        <f>1846+2162</f>
        <v>4008</v>
      </c>
      <c r="T50" s="260"/>
      <c r="U50" s="261">
        <f t="shared" si="18"/>
        <v>3622</v>
      </c>
    </row>
    <row r="51" spans="1:22" s="139" customFormat="1">
      <c r="A51" s="223" t="s">
        <v>95</v>
      </c>
      <c r="B51" s="240"/>
      <c r="C51" s="258">
        <v>0</v>
      </c>
      <c r="D51" s="258"/>
      <c r="E51" s="258">
        <v>0</v>
      </c>
      <c r="F51" s="258"/>
      <c r="G51" s="258">
        <v>0</v>
      </c>
      <c r="H51" s="258"/>
      <c r="I51" s="258">
        <v>0</v>
      </c>
      <c r="J51" s="263"/>
      <c r="K51" s="258">
        <v>0</v>
      </c>
      <c r="L51" s="263"/>
      <c r="M51" s="258">
        <v>0</v>
      </c>
      <c r="N51" s="258"/>
      <c r="O51" s="258">
        <v>-1943</v>
      </c>
      <c r="P51" s="258"/>
      <c r="Q51" s="258">
        <f t="shared" si="17"/>
        <v>-1943</v>
      </c>
      <c r="R51" s="260"/>
      <c r="S51" s="258">
        <v>-11563</v>
      </c>
      <c r="T51" s="260"/>
      <c r="U51" s="261">
        <f t="shared" si="18"/>
        <v>-13506</v>
      </c>
    </row>
    <row r="52" spans="1:22" s="139" customFormat="1" ht="16.149999999999999" customHeight="1">
      <c r="A52" s="223" t="s">
        <v>96</v>
      </c>
      <c r="B52" s="240"/>
      <c r="C52" s="258">
        <v>0</v>
      </c>
      <c r="D52" s="258"/>
      <c r="E52" s="258">
        <v>0</v>
      </c>
      <c r="F52" s="258"/>
      <c r="G52" s="258">
        <v>0</v>
      </c>
      <c r="H52" s="258"/>
      <c r="I52" s="258">
        <v>0</v>
      </c>
      <c r="J52" s="263"/>
      <c r="K52" s="258">
        <v>0</v>
      </c>
      <c r="L52" s="263"/>
      <c r="M52" s="258">
        <v>0</v>
      </c>
      <c r="N52" s="258"/>
      <c r="O52" s="258">
        <v>75</v>
      </c>
      <c r="P52" s="258"/>
      <c r="Q52" s="258">
        <f t="shared" si="17"/>
        <v>75</v>
      </c>
      <c r="R52" s="260"/>
      <c r="S52" s="258">
        <v>1438</v>
      </c>
      <c r="T52" s="260"/>
      <c r="U52" s="261">
        <f t="shared" si="18"/>
        <v>1513</v>
      </c>
    </row>
    <row r="53" spans="1:22" s="139" customFormat="1" ht="16.899999999999999" customHeight="1">
      <c r="A53" s="223"/>
      <c r="B53" s="240"/>
      <c r="C53" s="263"/>
      <c r="D53" s="258"/>
      <c r="E53" s="258"/>
      <c r="F53" s="258"/>
      <c r="G53" s="263"/>
      <c r="H53" s="258"/>
      <c r="I53" s="263"/>
      <c r="J53" s="263"/>
      <c r="K53" s="263"/>
      <c r="L53" s="263"/>
      <c r="M53" s="263"/>
      <c r="N53" s="258"/>
      <c r="O53" s="263"/>
      <c r="P53" s="258"/>
      <c r="Q53" s="263"/>
      <c r="R53" s="260"/>
      <c r="S53" s="260"/>
      <c r="T53" s="260"/>
      <c r="U53" s="260"/>
      <c r="V53" s="155"/>
    </row>
    <row r="54" spans="1:22" s="139" customFormat="1">
      <c r="A54" s="297" t="s">
        <v>204</v>
      </c>
      <c r="B54" s="240"/>
      <c r="C54" s="267">
        <v>0</v>
      </c>
      <c r="D54" s="258"/>
      <c r="E54" s="267">
        <v>0</v>
      </c>
      <c r="F54" s="258"/>
      <c r="G54" s="267">
        <v>0</v>
      </c>
      <c r="H54" s="258"/>
      <c r="I54" s="267">
        <f>I55+I56</f>
        <v>0</v>
      </c>
      <c r="J54" s="263"/>
      <c r="K54" s="267">
        <f>K55+K56</f>
        <v>-34</v>
      </c>
      <c r="L54" s="263">
        <f t="shared" ref="L54:U54" si="19">L55+L56</f>
        <v>0</v>
      </c>
      <c r="M54" s="267">
        <f t="shared" si="19"/>
        <v>3274</v>
      </c>
      <c r="N54" s="263">
        <f t="shared" si="19"/>
        <v>0</v>
      </c>
      <c r="O54" s="267">
        <f t="shared" si="19"/>
        <v>91418</v>
      </c>
      <c r="P54" s="263">
        <f t="shared" si="19"/>
        <v>0</v>
      </c>
      <c r="Q54" s="267">
        <f>Q55+Q56</f>
        <v>94658</v>
      </c>
      <c r="R54" s="263">
        <f t="shared" si="19"/>
        <v>0</v>
      </c>
      <c r="S54" s="267">
        <f t="shared" si="19"/>
        <v>-835</v>
      </c>
      <c r="T54" s="267">
        <f t="shared" si="19"/>
        <v>0</v>
      </c>
      <c r="U54" s="267">
        <f t="shared" si="19"/>
        <v>93823</v>
      </c>
      <c r="V54" s="142"/>
    </row>
    <row r="55" spans="1:22" s="139" customFormat="1">
      <c r="A55" s="222" t="s">
        <v>146</v>
      </c>
      <c r="B55" s="240"/>
      <c r="C55" s="258">
        <v>0</v>
      </c>
      <c r="D55" s="258"/>
      <c r="E55" s="258">
        <v>0</v>
      </c>
      <c r="F55" s="258"/>
      <c r="G55" s="258">
        <v>0</v>
      </c>
      <c r="H55" s="258"/>
      <c r="I55" s="258">
        <v>0</v>
      </c>
      <c r="J55" s="263"/>
      <c r="K55" s="258">
        <v>0</v>
      </c>
      <c r="L55" s="263"/>
      <c r="M55" s="258">
        <v>0</v>
      </c>
      <c r="N55" s="258"/>
      <c r="O55" s="258">
        <v>91383</v>
      </c>
      <c r="P55" s="258"/>
      <c r="Q55" s="263">
        <f>SUM(C55:O55)</f>
        <v>91383</v>
      </c>
      <c r="R55" s="260"/>
      <c r="S55" s="258">
        <f>-1767</f>
        <v>-1767</v>
      </c>
      <c r="T55" s="260"/>
      <c r="U55" s="261">
        <f>+Q55+S55</f>
        <v>89616</v>
      </c>
    </row>
    <row r="56" spans="1:22" s="139" customFormat="1" ht="20.45" customHeight="1">
      <c r="A56" s="222" t="s">
        <v>113</v>
      </c>
      <c r="B56" s="240"/>
      <c r="C56" s="258">
        <v>0</v>
      </c>
      <c r="D56" s="258"/>
      <c r="E56" s="258">
        <v>0</v>
      </c>
      <c r="F56" s="258"/>
      <c r="G56" s="258">
        <v>0</v>
      </c>
      <c r="H56" s="258"/>
      <c r="I56" s="258">
        <v>0</v>
      </c>
      <c r="J56" s="263"/>
      <c r="K56" s="258">
        <v>-34</v>
      </c>
      <c r="L56" s="263"/>
      <c r="M56" s="258">
        <v>3274</v>
      </c>
      <c r="N56" s="258"/>
      <c r="O56" s="258">
        <v>35</v>
      </c>
      <c r="P56" s="258"/>
      <c r="Q56" s="263">
        <f>SUM(C56:O56)</f>
        <v>3275</v>
      </c>
      <c r="R56" s="260"/>
      <c r="S56" s="258">
        <v>932</v>
      </c>
      <c r="T56" s="260"/>
      <c r="U56" s="261">
        <f>+Q56+S56</f>
        <v>4207</v>
      </c>
    </row>
    <row r="57" spans="1:22" s="139" customFormat="1" ht="18" customHeight="1">
      <c r="A57" s="217"/>
      <c r="B57" s="240"/>
      <c r="C57" s="258"/>
      <c r="D57" s="258"/>
      <c r="E57" s="258"/>
      <c r="F57" s="258"/>
      <c r="G57" s="258"/>
      <c r="H57" s="258"/>
      <c r="I57" s="258"/>
      <c r="J57" s="263"/>
      <c r="K57" s="258"/>
      <c r="L57" s="263"/>
      <c r="M57" s="258"/>
      <c r="N57" s="258"/>
      <c r="O57" s="258"/>
      <c r="P57" s="258"/>
      <c r="Q57" s="263"/>
      <c r="R57" s="260"/>
      <c r="S57" s="258"/>
      <c r="T57" s="260"/>
      <c r="U57" s="261"/>
    </row>
    <row r="58" spans="1:22" s="139" customFormat="1">
      <c r="A58" s="217" t="s">
        <v>121</v>
      </c>
      <c r="B58" s="240"/>
      <c r="C58" s="258">
        <v>0</v>
      </c>
      <c r="D58" s="258"/>
      <c r="E58" s="258">
        <v>0</v>
      </c>
      <c r="F58" s="258"/>
      <c r="G58" s="258">
        <v>0</v>
      </c>
      <c r="H58" s="258"/>
      <c r="I58" s="258">
        <v>-569</v>
      </c>
      <c r="J58" s="263"/>
      <c r="K58" s="258">
        <v>-2</v>
      </c>
      <c r="L58" s="263"/>
      <c r="M58" s="258">
        <v>0</v>
      </c>
      <c r="N58" s="258"/>
      <c r="O58" s="258">
        <v>571</v>
      </c>
      <c r="P58" s="258"/>
      <c r="Q58" s="263">
        <f t="shared" ref="Q58:Q59" si="20">SUM(C58:O58)</f>
        <v>0</v>
      </c>
      <c r="R58" s="260"/>
      <c r="S58" s="258">
        <v>0</v>
      </c>
      <c r="T58" s="260"/>
      <c r="U58" s="261">
        <f>+Q58+S58</f>
        <v>0</v>
      </c>
    </row>
    <row r="59" spans="1:22" s="139" customFormat="1" ht="18.600000000000001" customHeight="1">
      <c r="A59" s="218"/>
      <c r="B59" s="240"/>
      <c r="C59" s="254"/>
      <c r="D59" s="253"/>
      <c r="E59" s="253"/>
      <c r="F59" s="253"/>
      <c r="G59" s="254"/>
      <c r="H59" s="253"/>
      <c r="I59" s="254"/>
      <c r="J59" s="254"/>
      <c r="K59" s="254"/>
      <c r="L59" s="254"/>
      <c r="M59" s="254"/>
      <c r="N59" s="253"/>
      <c r="O59" s="254">
        <v>0</v>
      </c>
      <c r="P59" s="253"/>
      <c r="Q59" s="263">
        <f t="shared" si="20"/>
        <v>0</v>
      </c>
      <c r="R59" s="255"/>
      <c r="S59" s="255">
        <v>0</v>
      </c>
      <c r="T59" s="256"/>
      <c r="U59" s="261">
        <f>+Q59+S59</f>
        <v>0</v>
      </c>
    </row>
    <row r="60" spans="1:22" s="139" customFormat="1" ht="17.25" thickBot="1">
      <c r="A60" s="218" t="s">
        <v>205</v>
      </c>
      <c r="B60" s="240">
        <f>+SFP!C38</f>
        <v>27</v>
      </c>
      <c r="C60" s="259">
        <f>+C36+C40+C42+C47+C54+C58</f>
        <v>134798</v>
      </c>
      <c r="D60" s="253"/>
      <c r="E60" s="259">
        <f>+E38+E40+E42+E47+E54+E58</f>
        <v>-34142</v>
      </c>
      <c r="F60" s="253"/>
      <c r="G60" s="259">
        <f>+G38+G40+G42+G47+G54+G58</f>
        <v>59297</v>
      </c>
      <c r="H60" s="253"/>
      <c r="I60" s="259">
        <f>+I38+I40+I42+I47+I54+I58</f>
        <v>28695</v>
      </c>
      <c r="J60" s="254"/>
      <c r="K60" s="259">
        <f>+K38+K40+K42+K47+K54+K58</f>
        <v>2897</v>
      </c>
      <c r="L60" s="254"/>
      <c r="M60" s="259">
        <f>+M38+M40+M42+M47+M54+M58</f>
        <v>4108</v>
      </c>
      <c r="N60" s="253"/>
      <c r="O60" s="259">
        <f>+O38+O40+O42+O47+O54+O58+O59</f>
        <v>365222</v>
      </c>
      <c r="P60" s="259" t="e">
        <f>+P38+P40+P42+P47+P54+P58+#REF!+P59</f>
        <v>#REF!</v>
      </c>
      <c r="Q60" s="259">
        <f>+Q38+Q40+Q42+Q47+Q54+Q58+Q59</f>
        <v>560875</v>
      </c>
      <c r="R60" s="259"/>
      <c r="S60" s="259">
        <f>+S38+S40+S42+S47+S54+S58+S59</f>
        <v>20191</v>
      </c>
      <c r="T60" s="259" t="e">
        <f>+T38+T40+T42+T47+T54+T58+#REF!+T59</f>
        <v>#REF!</v>
      </c>
      <c r="U60" s="259">
        <f>+U38+U40+U42+U47+U54+U58+U59</f>
        <v>581066</v>
      </c>
    </row>
    <row r="61" spans="1:22" s="139" customFormat="1" ht="17.25" thickTop="1">
      <c r="A61" s="218"/>
      <c r="B61" s="240"/>
      <c r="C61" s="254"/>
      <c r="D61" s="253"/>
      <c r="E61" s="254"/>
      <c r="F61" s="253"/>
      <c r="G61" s="254"/>
      <c r="H61" s="253"/>
      <c r="I61" s="254"/>
      <c r="J61" s="254"/>
      <c r="K61" s="254"/>
      <c r="L61" s="254"/>
      <c r="M61" s="254"/>
      <c r="N61" s="253"/>
      <c r="O61" s="254"/>
      <c r="P61" s="253"/>
      <c r="Q61" s="254"/>
      <c r="R61" s="255"/>
      <c r="S61" s="254"/>
      <c r="T61" s="256"/>
      <c r="U61" s="254"/>
    </row>
    <row r="62" spans="1:22" s="22" customFormat="1">
      <c r="A62" s="218"/>
      <c r="B62" s="240"/>
      <c r="C62" s="254"/>
      <c r="D62" s="253"/>
      <c r="E62" s="253"/>
      <c r="F62" s="253"/>
      <c r="G62" s="254"/>
      <c r="H62" s="253"/>
      <c r="I62" s="254"/>
      <c r="J62" s="254"/>
      <c r="K62" s="254"/>
      <c r="L62" s="254"/>
      <c r="M62" s="254"/>
      <c r="N62" s="253"/>
      <c r="O62" s="254"/>
      <c r="P62" s="253"/>
      <c r="Q62" s="254"/>
      <c r="R62" s="255"/>
      <c r="S62" s="255"/>
      <c r="T62" s="256"/>
      <c r="U62" s="257"/>
    </row>
    <row r="63" spans="1:22" s="22" customFormat="1" ht="23.45" customHeight="1">
      <c r="A63" s="325" t="str">
        <f>+SCI!A59</f>
        <v>Приложенията на страници от 5 до 138 са неразделна част от консолидирания финансов отчет</v>
      </c>
      <c r="B63" s="271"/>
      <c r="C63" s="211"/>
      <c r="D63" s="211"/>
      <c r="E63" s="211"/>
      <c r="F63" s="211"/>
      <c r="G63" s="272"/>
      <c r="H63" s="273"/>
      <c r="I63" s="272"/>
      <c r="J63" s="272"/>
      <c r="K63" s="274"/>
      <c r="L63" s="272"/>
      <c r="M63" s="272"/>
      <c r="N63" s="272"/>
      <c r="O63" s="274"/>
      <c r="P63" s="272"/>
      <c r="Q63" s="274"/>
      <c r="R63" s="210"/>
      <c r="S63" s="274"/>
      <c r="T63" s="210"/>
      <c r="U63" s="274"/>
    </row>
    <row r="64" spans="1:22" ht="4.9000000000000004" customHeight="1">
      <c r="A64" s="225"/>
      <c r="B64" s="276"/>
      <c r="C64" s="272"/>
      <c r="D64" s="272"/>
      <c r="E64" s="272"/>
      <c r="F64" s="272"/>
      <c r="G64" s="272"/>
      <c r="H64" s="273"/>
      <c r="I64" s="272"/>
      <c r="J64" s="272"/>
      <c r="K64" s="272"/>
      <c r="L64" s="272"/>
      <c r="M64" s="272"/>
      <c r="N64" s="272"/>
      <c r="O64" s="272"/>
      <c r="P64" s="272"/>
      <c r="Q64" s="272"/>
      <c r="R64" s="210"/>
      <c r="S64" s="275"/>
      <c r="T64" s="210"/>
      <c r="U64" s="210"/>
    </row>
    <row r="65" spans="1:17" ht="18" customHeight="1">
      <c r="A65" s="226" t="s">
        <v>34</v>
      </c>
      <c r="B65" s="277"/>
      <c r="C65" s="278"/>
      <c r="D65" s="278"/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</row>
    <row r="66" spans="1:17" ht="17.25">
      <c r="A66" s="226"/>
      <c r="B66" s="277"/>
      <c r="C66" s="278"/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</row>
    <row r="67" spans="1:17" ht="24" customHeight="1">
      <c r="A67" s="227" t="s">
        <v>35</v>
      </c>
      <c r="B67" s="277"/>
    </row>
    <row r="68" spans="1:17" ht="17.25">
      <c r="A68" s="227"/>
      <c r="B68" s="277"/>
    </row>
    <row r="69" spans="1:17" ht="14.25" customHeight="1">
      <c r="A69" s="224" t="s">
        <v>5</v>
      </c>
      <c r="B69" s="279"/>
    </row>
    <row r="70" spans="1:17" ht="19.899999999999999" customHeight="1">
      <c r="A70" s="228" t="s">
        <v>6</v>
      </c>
      <c r="B70" s="279"/>
    </row>
    <row r="71" spans="1:17">
      <c r="A71" s="229"/>
      <c r="B71" s="280"/>
    </row>
    <row r="72" spans="1:17" ht="17.25">
      <c r="A72" s="230" t="s">
        <v>117</v>
      </c>
      <c r="B72" s="281"/>
    </row>
    <row r="73" spans="1:17" ht="17.25">
      <c r="A73" s="231" t="s">
        <v>116</v>
      </c>
      <c r="B73" s="282"/>
    </row>
    <row r="74" spans="1:17">
      <c r="A74" s="331"/>
    </row>
    <row r="76" spans="1:17">
      <c r="A76" s="232"/>
    </row>
    <row r="82" spans="1:2">
      <c r="A82" s="233"/>
      <c r="B82" s="212"/>
    </row>
  </sheetData>
  <mergeCells count="11">
    <mergeCell ref="Q5:Q6"/>
    <mergeCell ref="A2:Q2"/>
    <mergeCell ref="C4:Q4"/>
    <mergeCell ref="A5:A6"/>
    <mergeCell ref="C5:C6"/>
    <mergeCell ref="E5:E6"/>
    <mergeCell ref="G5:G6"/>
    <mergeCell ref="I5:I6"/>
    <mergeCell ref="K5:K6"/>
    <mergeCell ref="M5:M6"/>
    <mergeCell ref="O5:O6"/>
  </mergeCells>
  <pageMargins left="0.47" right="0.17" top="0.48" bottom="0.46" header="0.6692913385826772" footer="0.59055118110236227"/>
  <pageSetup paperSize="9" scale="43" firstPageNumber="4" orientation="landscape" blackAndWhite="1" useFirstPageNumber="1" r:id="rId1"/>
  <headerFooter alignWithMargins="0">
    <oddFooter>&amp;R&amp;14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Cover </vt:lpstr>
      <vt:lpstr>SCI</vt:lpstr>
      <vt:lpstr>SFP</vt:lpstr>
      <vt:lpstr>SCF</vt:lpstr>
      <vt:lpstr>SEQ</vt:lpstr>
      <vt:lpstr>'Cover '!Print_Area</vt:lpstr>
      <vt:lpstr>SCF!Print_Area</vt:lpstr>
      <vt:lpstr>SCI!Print_Area</vt:lpstr>
      <vt:lpstr>SFP!Print_Area</vt:lpstr>
      <vt:lpstr>SCI!Print_Titles</vt:lpstr>
    </vt:vector>
  </TitlesOfParts>
  <Company>Sopharma 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SOPHARMA REPORTING TEAM</dc:creator>
  <cp:lastModifiedBy>Evghenia Ciucurova</cp:lastModifiedBy>
  <cp:lastPrinted>2020-02-27T08:18:06Z</cp:lastPrinted>
  <dcterms:created xsi:type="dcterms:W3CDTF">2012-04-12T11:15:46Z</dcterms:created>
  <dcterms:modified xsi:type="dcterms:W3CDTF">2020-02-27T08:39:34Z</dcterms:modified>
</cp:coreProperties>
</file>