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Отчети\2021\Q2 cons\BG\pdf\"/>
    </mc:Choice>
  </mc:AlternateContent>
  <xr:revisionPtr revIDLastSave="0" documentId="8_{B762C1E8-22D6-4802-89BF-E4CB7035DB9D}" xr6:coauthVersionLast="43" xr6:coauthVersionMax="43" xr10:uidLastSave="{00000000-0000-0000-0000-000000000000}"/>
  <bookViews>
    <workbookView xWindow="-120" yWindow="-120" windowWidth="19440" windowHeight="15000" tabRatio="686" xr2:uid="{00000000-000D-0000-FFFF-FFFF00000000}"/>
  </bookViews>
  <sheets>
    <sheet name="Cover " sheetId="1" r:id="rId1"/>
    <sheet name="SCI" sheetId="2" r:id="rId2"/>
    <sheet name="SFP" sheetId="3" r:id="rId3"/>
    <sheet name="SCF" sheetId="4" r:id="rId4"/>
    <sheet name="SEQ" sheetId="5" r:id="rId5"/>
  </sheets>
  <externalReferences>
    <externalReference r:id="rId6"/>
  </externalReferences>
  <definedNames>
    <definedName name="AS2DocOpenMode" hidden="1">"AS2DocumentEdit"</definedName>
    <definedName name="_xlnm.Database" localSheetId="4">#REF!</definedName>
    <definedName name="_xlnm.Database">#REF!</definedName>
    <definedName name="_xlnm.Print_Area" localSheetId="0">'Cover '!$A$1:$I$38</definedName>
    <definedName name="_xlnm.Print_Area" localSheetId="3">SCF!$A$1:$E$75</definedName>
    <definedName name="_xlnm.Print_Area" localSheetId="2">SFP!$A$1:$H$83</definedName>
    <definedName name="_xlnm.Print_Titles" localSheetId="1">SCI!$1:$2</definedName>
    <definedName name="Z_0C92A18C_82C1_43C8_B8D2_6F7E21DEB0D9_.wvu.Cols" localSheetId="3" hidden="1">SCF!$G:$IV</definedName>
    <definedName name="Z_0C92A18C_82C1_43C8_B8D2_6F7E21DEB0D9_.wvu.Cols" localSheetId="4" hidden="1">SEQ!#REF!</definedName>
    <definedName name="Z_0C92A18C_82C1_43C8_B8D2_6F7E21DEB0D9_.wvu.Rows" localSheetId="3" hidden="1">SCF!$79:$65545</definedName>
    <definedName name="Z_2BD2C2C3_AF9C_11D6_9CEF_00D009775214_.wvu.Cols" localSheetId="3" hidden="1">SCF!$G:$IV</definedName>
    <definedName name="Z_2BD2C2C3_AF9C_11D6_9CEF_00D009775214_.wvu.Cols" localSheetId="4" hidden="1">SEQ!#REF!</definedName>
    <definedName name="Z_2BD2C2C3_AF9C_11D6_9CEF_00D009775214_.wvu.PrintArea" localSheetId="3" hidden="1">SCF!$A$1:$F$45</definedName>
    <definedName name="Z_2BD2C2C3_AF9C_11D6_9CEF_00D009775214_.wvu.Rows" localSheetId="3" hidden="1">SCF!$77:$65545</definedName>
    <definedName name="Z_3DF3D3DF_0C20_498D_AC7F_CE0D39724717_.wvu.Cols" localSheetId="3" hidden="1">SCF!$G:$IV</definedName>
    <definedName name="Z_3DF3D3DF_0C20_498D_AC7F_CE0D39724717_.wvu.Cols" localSheetId="4" hidden="1">SEQ!#REF!</definedName>
    <definedName name="Z_3DF3D3DF_0C20_498D_AC7F_CE0D39724717_.wvu.Rows" localSheetId="3" hidden="1">SCF!$79:$65545,SCF!$61:$62</definedName>
    <definedName name="Z_92AC9888_5B7E_11D6_9CEE_00D009757B57_.wvu.Cols" localSheetId="3" hidden="1">SCF!$G:$G</definedName>
    <definedName name="Z_9656BBF7_C4A3_41EC_B0C6_A21B380E3C2F_.wvu.Cols" localSheetId="3" hidden="1">SCF!$G:$G</definedName>
    <definedName name="Z_9656BBF7_C4A3_41EC_B0C6_A21B380E3C2F_.wvu.Cols" localSheetId="4" hidden="1">SEQ!#REF!</definedName>
    <definedName name="Z_9656BBF7_C4A3_41EC_B0C6_A21B380E3C2F_.wvu.PrintArea" localSheetId="4" hidden="1">SEQ!$A$1:$Q$61</definedName>
    <definedName name="Z_9656BBF7_C4A3_41EC_B0C6_A21B380E3C2F_.wvu.Rows" localSheetId="3" hidden="1">SCF!$79:$65545,SCF!$61:$62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Q12" i="5" l="1"/>
  <c r="U12" i="5" s="1"/>
  <c r="Q13" i="5"/>
  <c r="U13" i="5" s="1"/>
  <c r="Q14" i="5"/>
  <c r="U14" i="5" s="1"/>
  <c r="E39" i="4" l="1"/>
  <c r="C39" i="4"/>
  <c r="D44" i="3"/>
  <c r="D49" i="3"/>
  <c r="D39" i="2"/>
  <c r="O55" i="5" l="1"/>
  <c r="Q31" i="5" l="1"/>
  <c r="Q30" i="5"/>
  <c r="U30" i="5" s="1"/>
  <c r="Q29" i="5"/>
  <c r="U29" i="5" s="1"/>
  <c r="Q26" i="5"/>
  <c r="U26" i="5" s="1"/>
  <c r="Q25" i="5"/>
  <c r="U25" i="5" s="1"/>
  <c r="Q24" i="5"/>
  <c r="U24" i="5" s="1"/>
  <c r="Q23" i="5"/>
  <c r="U23" i="5" s="1"/>
  <c r="Q22" i="5"/>
  <c r="U22" i="5" s="1"/>
  <c r="E57" i="4"/>
  <c r="E18" i="4"/>
  <c r="F61" i="3" l="1"/>
  <c r="F49" i="3"/>
  <c r="C57" i="4" l="1"/>
  <c r="F62" i="3" l="1"/>
  <c r="B57" i="5" l="1"/>
  <c r="F34" i="5" l="1"/>
  <c r="Q16" i="5"/>
  <c r="Q56" i="5"/>
  <c r="U56" i="5" s="1"/>
  <c r="E57" i="5"/>
  <c r="R40" i="5"/>
  <c r="S40" i="5"/>
  <c r="T40" i="5"/>
  <c r="P40" i="5"/>
  <c r="O40" i="5"/>
  <c r="U16" i="5" l="1"/>
  <c r="D19" i="2"/>
  <c r="F50" i="3" l="1"/>
  <c r="F35" i="3"/>
  <c r="F39" i="3" s="1"/>
  <c r="F26" i="3"/>
  <c r="F18" i="3"/>
  <c r="F64" i="3" l="1"/>
  <c r="F66" i="3" s="1"/>
  <c r="F28" i="3"/>
  <c r="A65" i="4" l="1"/>
  <c r="A58" i="2"/>
  <c r="A60" i="5" l="1"/>
  <c r="O21" i="5" l="1"/>
  <c r="F39" i="2" l="1"/>
  <c r="Q49" i="5" l="1"/>
  <c r="Q48" i="5"/>
  <c r="Q47" i="5"/>
  <c r="Q42" i="5"/>
  <c r="U42" i="5" s="1"/>
  <c r="Q41" i="5"/>
  <c r="Q40" i="5" l="1"/>
  <c r="U41" i="5"/>
  <c r="U40" i="5" s="1"/>
  <c r="F42" i="2" l="1"/>
  <c r="F43" i="2" s="1"/>
  <c r="D42" i="2"/>
  <c r="D43" i="2" s="1"/>
  <c r="Q38" i="5"/>
  <c r="S44" i="5"/>
  <c r="U48" i="5"/>
  <c r="U49" i="5"/>
  <c r="Q53" i="5"/>
  <c r="U53" i="5" s="1"/>
  <c r="Q52" i="5"/>
  <c r="U52" i="5" s="1"/>
  <c r="U55" i="5"/>
  <c r="S51" i="5"/>
  <c r="O44" i="5"/>
  <c r="O51" i="5"/>
  <c r="M51" i="5"/>
  <c r="K51" i="5"/>
  <c r="I51" i="5"/>
  <c r="G40" i="5"/>
  <c r="G57" i="5" s="1"/>
  <c r="S21" i="5"/>
  <c r="E59" i="4"/>
  <c r="I28" i="5"/>
  <c r="K28" i="5"/>
  <c r="Q54" i="5"/>
  <c r="Q19" i="5"/>
  <c r="U19" i="5" s="1"/>
  <c r="O17" i="5"/>
  <c r="U47" i="5"/>
  <c r="D34" i="5"/>
  <c r="L51" i="5"/>
  <c r="N51" i="5"/>
  <c r="P51" i="5"/>
  <c r="P57" i="5" s="1"/>
  <c r="R51" i="5"/>
  <c r="T51" i="5"/>
  <c r="T57" i="5" s="1"/>
  <c r="H40" i="5"/>
  <c r="I40" i="5"/>
  <c r="J40" i="5"/>
  <c r="K40" i="5"/>
  <c r="L40" i="5"/>
  <c r="M40" i="5"/>
  <c r="N40" i="5"/>
  <c r="D50" i="3"/>
  <c r="E17" i="5"/>
  <c r="E34" i="5" s="1"/>
  <c r="C17" i="5"/>
  <c r="C34" i="5" s="1"/>
  <c r="C57" i="5" s="1"/>
  <c r="P17" i="5"/>
  <c r="R17" i="5"/>
  <c r="S17" i="5"/>
  <c r="T17" i="5"/>
  <c r="H17" i="5"/>
  <c r="H34" i="5" s="1"/>
  <c r="I17" i="5"/>
  <c r="J17" i="5"/>
  <c r="J34" i="5" s="1"/>
  <c r="K17" i="5"/>
  <c r="L17" i="5"/>
  <c r="M17" i="5"/>
  <c r="N17" i="5"/>
  <c r="N34" i="5" s="1"/>
  <c r="G17" i="5"/>
  <c r="G34" i="5" s="1"/>
  <c r="P21" i="5"/>
  <c r="T21" i="5"/>
  <c r="O28" i="5"/>
  <c r="S28" i="5"/>
  <c r="L28" i="5"/>
  <c r="M28" i="5"/>
  <c r="M34" i="5" s="1"/>
  <c r="D62" i="3"/>
  <c r="D26" i="3"/>
  <c r="D18" i="3"/>
  <c r="Q45" i="5"/>
  <c r="U45" i="5" s="1"/>
  <c r="Q46" i="5"/>
  <c r="U46" i="5" s="1"/>
  <c r="F23" i="2"/>
  <c r="F19" i="2"/>
  <c r="B34" i="5"/>
  <c r="B10" i="5"/>
  <c r="A1" i="5"/>
  <c r="B63" i="4"/>
  <c r="C18" i="4"/>
  <c r="A1" i="4"/>
  <c r="A1" i="3"/>
  <c r="A65" i="2"/>
  <c r="A64" i="2"/>
  <c r="A1" i="2"/>
  <c r="D23" i="2"/>
  <c r="D28" i="2" s="1"/>
  <c r="D35" i="3"/>
  <c r="D39" i="3" s="1"/>
  <c r="O34" i="5" l="1"/>
  <c r="F28" i="2"/>
  <c r="F33" i="2" s="1"/>
  <c r="F45" i="2" s="1"/>
  <c r="K34" i="5"/>
  <c r="I34" i="5"/>
  <c r="S57" i="5"/>
  <c r="M57" i="5"/>
  <c r="I57" i="5"/>
  <c r="S34" i="5"/>
  <c r="L34" i="5"/>
  <c r="K57" i="5"/>
  <c r="P34" i="5"/>
  <c r="O57" i="5"/>
  <c r="Q21" i="5"/>
  <c r="D33" i="2"/>
  <c r="D45" i="2" s="1"/>
  <c r="U38" i="5"/>
  <c r="T34" i="5"/>
  <c r="Q51" i="5"/>
  <c r="U51" i="5"/>
  <c r="Q44" i="5"/>
  <c r="U44" i="5" s="1"/>
  <c r="D64" i="3"/>
  <c r="D66" i="3" s="1"/>
  <c r="E63" i="4"/>
  <c r="Q28" i="5"/>
  <c r="U28" i="5"/>
  <c r="D28" i="3"/>
  <c r="C59" i="4"/>
  <c r="U21" i="5"/>
  <c r="Q17" i="5"/>
  <c r="Q34" i="5" l="1"/>
  <c r="U57" i="5"/>
  <c r="Q57" i="5"/>
  <c r="C63" i="4"/>
  <c r="U17" i="5"/>
  <c r="U34" i="5" s="1"/>
</calcChain>
</file>

<file path=xl/sharedStrings.xml><?xml version="1.0" encoding="utf-8"?>
<sst xmlns="http://schemas.openxmlformats.org/spreadsheetml/2006/main" count="270" uniqueCount="212">
  <si>
    <t xml:space="preserve">ГРУПА СОФАРМА </t>
  </si>
  <si>
    <t>Съвет на директорите:</t>
  </si>
  <si>
    <t>д.и.н. Огнян Донев</t>
  </si>
  <si>
    <t>Весела Стоева</t>
  </si>
  <si>
    <t>Изпълнителен директор:</t>
  </si>
  <si>
    <t>Финансов директор:</t>
  </si>
  <si>
    <t>Борис Борисов</t>
  </si>
  <si>
    <t>Адрес на управление:</t>
  </si>
  <si>
    <t>гр. София</t>
  </si>
  <si>
    <t>ул. Илиенско шосе 16</t>
  </si>
  <si>
    <t>Адвокати:</t>
  </si>
  <si>
    <t>Венцислав Стоев</t>
  </si>
  <si>
    <t>Стефан Йовков</t>
  </si>
  <si>
    <t>Обслужващи банки:</t>
  </si>
  <si>
    <t>Райфайзенбанк (България)  ЕАД</t>
  </si>
  <si>
    <t>Банка ДСК ЕАД</t>
  </si>
  <si>
    <t>Одитори:</t>
  </si>
  <si>
    <t>Приложения</t>
  </si>
  <si>
    <t>Други доходи/(загуби) от дейността, нетно</t>
  </si>
  <si>
    <t>Изменение на наличностите от продукция и незавършено производство</t>
  </si>
  <si>
    <t>Разходи за материали</t>
  </si>
  <si>
    <t>Разходи за външни услуги</t>
  </si>
  <si>
    <t>Разходи за персонала</t>
  </si>
  <si>
    <t>Разходи за амортизация</t>
  </si>
  <si>
    <t>Балансова стойност на продадени стоки</t>
  </si>
  <si>
    <t>Други разходи за дейността</t>
  </si>
  <si>
    <t>Печалба от оперативна дейност</t>
  </si>
  <si>
    <t>Финансови приходи</t>
  </si>
  <si>
    <t>Финансови разходи</t>
  </si>
  <si>
    <t>Финансови приходи/(разходи), нетно</t>
  </si>
  <si>
    <t>Печалба преди данък върху печалбата</t>
  </si>
  <si>
    <t>Разход за данък върху печалбата</t>
  </si>
  <si>
    <t>Други компоненти на всеобхватния доход:</t>
  </si>
  <si>
    <t xml:space="preserve">Неконтролиращо участие </t>
  </si>
  <si>
    <t xml:space="preserve">Изпълнителен директор: </t>
  </si>
  <si>
    <t>д.и.н.Огнян Донев</t>
  </si>
  <si>
    <t>АКТИВ</t>
  </si>
  <si>
    <t>Нетекущи активи</t>
  </si>
  <si>
    <t>Имоти, машини и оборудване</t>
  </si>
  <si>
    <t>Нематериални активи</t>
  </si>
  <si>
    <t>Инвестиционни имоти</t>
  </si>
  <si>
    <t>Текущи активи</t>
  </si>
  <si>
    <t>Материални запаси</t>
  </si>
  <si>
    <t xml:space="preserve">Търговски вземания </t>
  </si>
  <si>
    <t>Вземания от свързани предприятия</t>
  </si>
  <si>
    <t>Парични средства и парични еквиваленти</t>
  </si>
  <si>
    <t>ОБЩО АКТИВИ</t>
  </si>
  <si>
    <t>СОБСТВЕН КАПИТАЛ И ПАСИВИ</t>
  </si>
  <si>
    <t>Основен  акционерен капитал</t>
  </si>
  <si>
    <t>Резерви</t>
  </si>
  <si>
    <t>Неконтролиращо участие</t>
  </si>
  <si>
    <t>ОБЩО СОБСТВЕН КАПИТАЛ</t>
  </si>
  <si>
    <t>ПАСИВИ</t>
  </si>
  <si>
    <t>Нетекущи задължения</t>
  </si>
  <si>
    <t>Дългосрочни банкови заеми</t>
  </si>
  <si>
    <t>Пасиви по отсрочени данъци</t>
  </si>
  <si>
    <t>Други нетекущи задължения</t>
  </si>
  <si>
    <t>Текущи задължения</t>
  </si>
  <si>
    <t>Краткосрочна част на дългосрочни банкови заеми</t>
  </si>
  <si>
    <t>Търговски задължения</t>
  </si>
  <si>
    <t>Задължения към свързани предприятия</t>
  </si>
  <si>
    <t>Задължения към персонала и за социално осигуряване</t>
  </si>
  <si>
    <t>Задължения за данъци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</si>
  <si>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</si>
  <si>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</si>
  <si>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</si>
  <si>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</si>
  <si>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</si>
  <si>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</si>
  <si>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</si>
  <si>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Плащания на персонала и за социалното осигуряване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</si>
  <si>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</si>
  <si>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</si>
  <si>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</si>
  <si>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Курсови разлики, нетно</t>
  </si>
  <si>
    <t>Други постъпления/(плащания), нетно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</si>
  <si>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</si>
  <si>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</si>
  <si>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</si>
  <si>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Покупки на нематериални активи</t>
  </si>
  <si>
    <t>Парични потоци от финансова дейност</t>
  </si>
  <si>
    <t>Обратно изкупени собствени акции</t>
  </si>
  <si>
    <t>Платени лихви и такси по заеми с инвестиционно предназначение</t>
  </si>
  <si>
    <t>Изплатени дивиденти</t>
  </si>
  <si>
    <t>Парични средства и парични еквиваленти на 1 януари</t>
  </si>
  <si>
    <t xml:space="preserve">                                      д.и.н. Огнян Донев</t>
  </si>
  <si>
    <t>Отнасящ се към притежателите на собствения капитал на дружеството-майка</t>
  </si>
  <si>
    <t>Общо собствен капитал</t>
  </si>
  <si>
    <t>Основен акционерен капитал</t>
  </si>
  <si>
    <t>Законови резерви</t>
  </si>
  <si>
    <t>Преоценъчен резерв - имоти, машини и оборудване</t>
  </si>
  <si>
    <t>Общо</t>
  </si>
  <si>
    <t xml:space="preserve">Разпределение на печалбата за:               </t>
  </si>
  <si>
    <t>* законови резерви</t>
  </si>
  <si>
    <t>Ефекти поети от неконтролиращото участие по:</t>
  </si>
  <si>
    <t>* разпределение на дивиденти</t>
  </si>
  <si>
    <t xml:space="preserve">* увеличение на участия в дъщерни дружества </t>
  </si>
  <si>
    <t>* намаление на участия в дъщерни дружества</t>
  </si>
  <si>
    <t>* дивиденти</t>
  </si>
  <si>
    <t>Активи по отсрочени данъци</t>
  </si>
  <si>
    <t>Началник отдел "Правен":</t>
  </si>
  <si>
    <t>Курсови разлики от преизчисляване на чуждестранни дейности</t>
  </si>
  <si>
    <t>Адвокатско дружество "Гачев, Балева, Партньори"</t>
  </si>
  <si>
    <t>Александър Чаушев</t>
  </si>
  <si>
    <t>Дългосрочни вземания от свързани предприятия</t>
  </si>
  <si>
    <t>Други дългосрочни вземания</t>
  </si>
  <si>
    <t>Предоставени заеми на свързани предприятия</t>
  </si>
  <si>
    <t>Възстановени заеми предоставени на свързани предприятия</t>
  </si>
  <si>
    <t>Предоставени заеми на други предприятия</t>
  </si>
  <si>
    <t xml:space="preserve">Възстановени заеми, предоставени на други предприятия </t>
  </si>
  <si>
    <t xml:space="preserve">Получени лихви по предоставени заеми и депозити </t>
  </si>
  <si>
    <t>* емисия на капитал в дъщерни дружества</t>
  </si>
  <si>
    <t xml:space="preserve">Краткосрочни банкови заеми </t>
  </si>
  <si>
    <t>Постъпления от дългосрочни банкови заеми</t>
  </si>
  <si>
    <t>Изплащане на дългосрочни банкови заеми</t>
  </si>
  <si>
    <t xml:space="preserve"> * други компоненти на всеобхватния доход, нетно от данъци</t>
  </si>
  <si>
    <t xml:space="preserve">Компоненти, които могат да бъдат рекласифицирани в печалбата или загубата: </t>
  </si>
  <si>
    <t>Съставител:</t>
  </si>
  <si>
    <t>Людмила Бонджова</t>
  </si>
  <si>
    <t xml:space="preserve">Съставител: </t>
  </si>
  <si>
    <t>Дългосрочни задължения към персонала</t>
  </si>
  <si>
    <t>Правителствени финансирания</t>
  </si>
  <si>
    <t>Неразпределена печалба</t>
  </si>
  <si>
    <t>Прехвърляне към неразпределена печалба</t>
  </si>
  <si>
    <t>Репутация</t>
  </si>
  <si>
    <t>Капитал, отнасящ се към притежателите на                                                  собствения капитал на дружеството - майка</t>
  </si>
  <si>
    <t>Покупки на инвестиции в асоциирани дружества и съвместни дружествa</t>
  </si>
  <si>
    <t>Инвестиции в асоциирани и съвместни дружества</t>
  </si>
  <si>
    <t>Други краткосрочни вземания и активи</t>
  </si>
  <si>
    <t>Задължения по договори за факторинг</t>
  </si>
  <si>
    <t>Изплащане на заеми на други предприятия</t>
  </si>
  <si>
    <t>Изплатени лихви и такси по факторинг</t>
  </si>
  <si>
    <t>Юробанк България АД</t>
  </si>
  <si>
    <t>ИНГ Банк Н.В. - клон София</t>
  </si>
  <si>
    <t>Уникредит  Булбанк АД</t>
  </si>
  <si>
    <t>Сосиете Женерал Експресбанк АД</t>
  </si>
  <si>
    <t>Платени данъци върху печалбата</t>
  </si>
  <si>
    <t>Бейкър Тили Клиту и Партньори ООД</t>
  </si>
  <si>
    <t>Постъпления/(плащания) от сделки с неконтролиращото участие, нетно</t>
  </si>
  <si>
    <t>Ефекти от преструктуриране</t>
  </si>
  <si>
    <t>Нетни парични потоци използвани в оперативна дейност</t>
  </si>
  <si>
    <t>Постъпления на суми по факторинг</t>
  </si>
  <si>
    <t>Ефект от обратно изкупени акции</t>
  </si>
  <si>
    <t>Нетни парични потоци използвани в инвестиционна дейност</t>
  </si>
  <si>
    <t>* придобиване на/(освобождаване от) дъщерни дружества</t>
  </si>
  <si>
    <t>Постъпления от краткосрочни банкови заеми (вкл. увеличение на овърдрафти)</t>
  </si>
  <si>
    <t>Изплащане на краткосрочни банкови заеми (вкл. намаление на овърдрафти)</t>
  </si>
  <si>
    <t>Печалба/(Загуба) от придобиване и освобождаване на и от дъщерни дружества</t>
  </si>
  <si>
    <t xml:space="preserve">Компоненти, които няма да бъдат рекласифицирани в печалбата или загубата: </t>
  </si>
  <si>
    <t>Получени заеми от други предприятия</t>
  </si>
  <si>
    <t>Приходи от договори с клиенти</t>
  </si>
  <si>
    <t>Собствениците на дружеството - майка</t>
  </si>
  <si>
    <t>Други дългосрочни капиталови инвестиции</t>
  </si>
  <si>
    <t xml:space="preserve">Покупки на капиталови инвестиции </t>
  </si>
  <si>
    <t xml:space="preserve">Постъпления от продажба на капиталови инвестиции </t>
  </si>
  <si>
    <t>Резерв по финансови активи по справедлива стойност през друг всеобхватен доход</t>
  </si>
  <si>
    <t>Резерв от преизчисления на чуждестранни дейности  във валутата на представяне</t>
  </si>
  <si>
    <t>Постъпления от дивиденти по капиталови инвестиции</t>
  </si>
  <si>
    <t xml:space="preserve">* разпределение на дивиденти </t>
  </si>
  <si>
    <t>КОНСОЛИДИРАН ОТЧЕТ ЗА ВСЕОБХВАТНИЯ ДОХОД</t>
  </si>
  <si>
    <t>КОНСОЛИДИРАН ОТЧЕТ ЗА ФИНАНСОВОТО СЪСТОЯНИЕ</t>
  </si>
  <si>
    <t xml:space="preserve">КОНСОЛИДИРАН ОТЧЕТ ЗА ПАРИЧНИТЕ ПОТОЦИ </t>
  </si>
  <si>
    <t>КОНСОЛИДИРАН ОТЧЕТ ЗА ПРОМЕНИТЕ В СОБСТВЕНИЯ КАПИТАЛ</t>
  </si>
  <si>
    <t xml:space="preserve">Нетна промяна в справедливата стойност на други дългосрочни капиталови инвестиции </t>
  </si>
  <si>
    <t>Нетна печалба за периода</t>
  </si>
  <si>
    <t>ОБЩО ВСЕОБХВАТЕН ДОХОД ЗА ПЕРИОДА</t>
  </si>
  <si>
    <t xml:space="preserve">Нетна печалба за периода, отнасяща се към: </t>
  </si>
  <si>
    <t>Общ всеобхватен доход за периода, отнасящ се към:</t>
  </si>
  <si>
    <t>Друг всеобхватен доход за периода, нетно от данък</t>
  </si>
  <si>
    <t xml:space="preserve">Общ всеобхватен доход за периода, в т.ч.: </t>
  </si>
  <si>
    <t>Плащания по лизинг</t>
  </si>
  <si>
    <t>Задължения по лизинг</t>
  </si>
  <si>
    <t xml:space="preserve">* дивиденти </t>
  </si>
  <si>
    <t>Иван Бадински</t>
  </si>
  <si>
    <t>14,15</t>
  </si>
  <si>
    <t>Нетни парични потоци от финансова дейност</t>
  </si>
  <si>
    <t>Нетно (намаление)/увеличение на паричните средства и паричните еквиваленти</t>
  </si>
  <si>
    <t>Дългосрочни задължения към свързани лица</t>
  </si>
  <si>
    <t>Краткосрочна част на задължения по лизинг</t>
  </si>
  <si>
    <t>Покупка на инвестиционни имоти</t>
  </si>
  <si>
    <t>Постъпления от продажба на инвестиции в асоциирани дружества и съвместни дружества</t>
  </si>
  <si>
    <t>Получени правителствени финансирания</t>
  </si>
  <si>
    <t>Салдо на 1 януари 2020 година</t>
  </si>
  <si>
    <t>Промени в собствения капитал за 2020 година</t>
  </si>
  <si>
    <t>31 декември 2020               BGN'000</t>
  </si>
  <si>
    <t>Салдо на 1 януари 2021 година</t>
  </si>
  <si>
    <t>Промени в собствения капитал за 2021 година</t>
  </si>
  <si>
    <t>Печалба от придобиване на и освобождаване от дъщерни дружества</t>
  </si>
  <si>
    <t>Постъпления от освобождаване на дъщерни дружества, нетно от предоставените парични средства</t>
  </si>
  <si>
    <t xml:space="preserve"> * нетна печалба за периода</t>
  </si>
  <si>
    <t>Александър Йотов</t>
  </si>
  <si>
    <t>Печалба от асоциирани и съвместни дружества, нетно</t>
  </si>
  <si>
    <t>Основна нетна печалба на акция</t>
  </si>
  <si>
    <t>BGN</t>
  </si>
  <si>
    <t>Приложенията на страници от 5 до 147 са неразделна част от консолидирания финансов отчет</t>
  </si>
  <si>
    <t>за шестмесечния период, завършващ на 30 юни 2021 година</t>
  </si>
  <si>
    <t>1 януари- 30 юни 2021</t>
  </si>
  <si>
    <t>1 януари- 30 юни 2020</t>
  </si>
  <si>
    <t>30 юни 2021              BGN'000</t>
  </si>
  <si>
    <t>Парични средства и парични еквиваленти на 30 юни</t>
  </si>
  <si>
    <t>Салдо на 30 юни 2020 година</t>
  </si>
  <si>
    <t>Салдо на 30 юни 2021 година</t>
  </si>
  <si>
    <t>-</t>
  </si>
  <si>
    <t>Постъпления от неконтролиращото участие при емисия на капитал в дъщерни дружества</t>
  </si>
  <si>
    <t>Постъпления от продажба на обратно изкупени собствени акции</t>
  </si>
  <si>
    <t>Последващи преоценки на имоти, машини и оборудване</t>
  </si>
  <si>
    <t>Активи държани за продажба</t>
  </si>
  <si>
    <t>Възстановени данъци върху печалбата</t>
  </si>
  <si>
    <t>Постъпления от продажби на инвестиционни имоти</t>
  </si>
  <si>
    <t>* придобиване на обратно изкупени собствени акции</t>
  </si>
  <si>
    <t>* продажба на обратно изкупени собствени акции</t>
  </si>
  <si>
    <t>Бисера Лазарова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</si>
</sst>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.00\ _л_в_._-;\-* #,##0.00\ _л_в_._-;_-* &quot;-&quot;??\ _л_в_.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_(* #,##0.00_);_(* \(#,##0.00\);_(* &quot;-&quot;_);_(@_)"/>
    <numFmt numFmtId="169" formatCode="0.00000"/>
    <numFmt numFmtId="170" formatCode="_-* #,##0.00\ _л_в_-;\-* #,##0.00\ _л_в_-;_-* &quot;-&quot;??\ _л_в_-;_-@_-"/>
    <numFmt numFmtId="171" formatCode="_(&quot;€&quot;* #,##0.00_);_(&quot;€&quot;* \(#,##0.00\);_(&quot;€&quot;* &quot;-&quot;??_);_(@_)"/>
    <numFmt numFmtId="172" formatCode="_-* #,##0.00\ _₽_-;\-* #,##0.00\ _₽_-;_-* &quot;-&quot;??\ _₽_-;_-@_-"/>
    <numFmt numFmtId="173" formatCode="_([$€]* #,##0.00_);_([$€]* \(#,##0.00\);_([$€]* &quot;-&quot;??_);_(@_)"/>
    <numFmt numFmtId="174" formatCode="0.0;\(0.0\);\ ;\-"/>
    <numFmt numFmtId="175" formatCode="_-* #,##0.00_р_._-;\-* #,##0.00_р_._-;_-* &quot;-&quot;??_р_._-;_-@_-"/>
    <numFmt numFmtId="176" formatCode="_-* #,##0.00\ &quot;лв&quot;_-;\-* #,##0.00\ &quot;лв&quot;_-;_-* &quot;-&quot;??\ &quot;лв&quot;_-;_-@_-"/>
  </numFmts>
  <fonts count="13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0"/>
      <name val="OpalB"/>
    </font>
    <font>
      <sz val="13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Hebar"/>
      <family val="2"/>
    </font>
    <font>
      <sz val="10"/>
      <name val="Arial"/>
      <family val="2"/>
      <charset val="204"/>
    </font>
    <font>
      <sz val="10"/>
      <name val="OpalB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name val="Times New Roman"/>
      <family val="1"/>
    </font>
    <font>
      <b/>
      <i/>
      <sz val="9"/>
      <color indexed="8"/>
      <name val="Times New Roman"/>
      <family val="1"/>
    </font>
    <font>
      <b/>
      <i/>
      <sz val="10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</font>
    <font>
      <sz val="10"/>
      <name val="Times New Roman Cyr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i/>
      <sz val="11"/>
      <name val="Times New Roman Cyr"/>
      <charset val="204"/>
    </font>
    <font>
      <sz val="10"/>
      <color indexed="10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sz val="11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</font>
    <font>
      <b/>
      <sz val="10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name val="Times New Roman"/>
      <family val="1"/>
      <charset val="204"/>
    </font>
    <font>
      <u/>
      <sz val="10"/>
      <color indexed="12"/>
      <name val="Hebar"/>
      <family val="2"/>
    </font>
    <font>
      <sz val="12"/>
      <name val="Hebar"/>
      <charset val="204"/>
    </font>
    <font>
      <sz val="8"/>
      <name val="Arial"/>
      <family val="2"/>
    </font>
    <font>
      <sz val="11"/>
      <color indexed="8"/>
      <name val="Times New Roman"/>
      <family val="2"/>
    </font>
    <font>
      <i/>
      <sz val="13"/>
      <name val="Times New Roman"/>
      <family val="1"/>
    </font>
    <font>
      <i/>
      <sz val="10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ahoma"/>
      <family val="2"/>
      <charset val="204"/>
    </font>
    <font>
      <u/>
      <sz val="10"/>
      <color indexed="12"/>
      <name val="Hebar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38"/>
    </font>
    <font>
      <sz val="10"/>
      <color theme="1"/>
      <name val="Calibri"/>
      <family val="2"/>
      <charset val="204"/>
      <scheme val="minor"/>
    </font>
    <font>
      <sz val="10"/>
      <name val="Arial CE"/>
      <charset val="238"/>
    </font>
    <font>
      <b/>
      <sz val="18"/>
      <color theme="3"/>
      <name val="Cambria"/>
      <family val="2"/>
      <charset val="204"/>
      <scheme val="major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43">
    <xf numFmtId="0" fontId="0" fillId="0" borderId="0"/>
    <xf numFmtId="0" fontId="11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1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166" fontId="54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6" fillId="0" borderId="0"/>
    <xf numFmtId="0" fontId="77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24" fillId="0" borderId="0"/>
    <xf numFmtId="0" fontId="78" fillId="0" borderId="0"/>
    <xf numFmtId="9" fontId="24" fillId="0" borderId="0" applyFont="0" applyFill="0" applyBorder="0" applyAlignment="0" applyProtection="0"/>
    <xf numFmtId="0" fontId="78" fillId="0" borderId="0"/>
    <xf numFmtId="0" fontId="79" fillId="0" borderId="0"/>
    <xf numFmtId="164" fontId="16" fillId="0" borderId="0" applyFont="0" applyFill="0" applyBorder="0" applyAlignment="0" applyProtection="0"/>
    <xf numFmtId="0" fontId="16" fillId="0" borderId="0"/>
    <xf numFmtId="0" fontId="80" fillId="0" borderId="0"/>
    <xf numFmtId="9" fontId="16" fillId="0" borderId="0" applyFont="0" applyFill="0" applyBorder="0" applyAlignment="0" applyProtection="0"/>
    <xf numFmtId="0" fontId="16" fillId="0" borderId="0"/>
    <xf numFmtId="0" fontId="79" fillId="0" borderId="0"/>
    <xf numFmtId="0" fontId="5" fillId="0" borderId="0"/>
    <xf numFmtId="0" fontId="81" fillId="0" borderId="0"/>
    <xf numFmtId="0" fontId="4" fillId="0" borderId="0"/>
    <xf numFmtId="0" fontId="16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/>
    <xf numFmtId="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0" fillId="0" borderId="0"/>
    <xf numFmtId="0" fontId="16" fillId="0" borderId="0"/>
    <xf numFmtId="0" fontId="24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0" fontId="24" fillId="0" borderId="0"/>
    <xf numFmtId="0" fontId="3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91" fillId="0" borderId="6" applyNumberFormat="0" applyFill="0" applyAlignment="0" applyProtection="0"/>
    <xf numFmtId="0" fontId="92" fillId="0" borderId="7" applyNumberFormat="0" applyFill="0" applyAlignment="0" applyProtection="0"/>
    <xf numFmtId="0" fontId="93" fillId="0" borderId="8" applyNumberFormat="0" applyFill="0" applyAlignment="0" applyProtection="0"/>
    <xf numFmtId="0" fontId="93" fillId="0" borderId="0" applyNumberFormat="0" applyFill="0" applyBorder="0" applyAlignment="0" applyProtection="0"/>
    <xf numFmtId="0" fontId="94" fillId="2" borderId="0" applyNumberFormat="0" applyBorder="0" applyAlignment="0" applyProtection="0"/>
    <xf numFmtId="0" fontId="95" fillId="3" borderId="0" applyNumberFormat="0" applyBorder="0" applyAlignment="0" applyProtection="0"/>
    <xf numFmtId="0" fontId="97" fillId="5" borderId="9" applyNumberFormat="0" applyAlignment="0" applyProtection="0"/>
    <xf numFmtId="0" fontId="98" fillId="6" borderId="10" applyNumberFormat="0" applyAlignment="0" applyProtection="0"/>
    <xf numFmtId="0" fontId="99" fillId="6" borderId="9" applyNumberFormat="0" applyAlignment="0" applyProtection="0"/>
    <xf numFmtId="0" fontId="100" fillId="0" borderId="11" applyNumberFormat="0" applyFill="0" applyAlignment="0" applyProtection="0"/>
    <xf numFmtId="0" fontId="101" fillId="7" borderId="12" applyNumberFormat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14" applyNumberFormat="0" applyFill="0" applyAlignment="0" applyProtection="0"/>
    <xf numFmtId="0" fontId="10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0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0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0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0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0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06" fillId="0" borderId="0"/>
    <xf numFmtId="164" fontId="24" fillId="0" borderId="0" applyFont="0" applyFill="0" applyBorder="0" applyAlignment="0" applyProtection="0"/>
    <xf numFmtId="0" fontId="2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3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9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79" fillId="0" borderId="0"/>
    <xf numFmtId="0" fontId="16" fillId="0" borderId="0"/>
    <xf numFmtId="0" fontId="25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0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/>
    <xf numFmtId="0" fontId="24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24" fillId="0" borderId="0"/>
    <xf numFmtId="0" fontId="78" fillId="0" borderId="0"/>
    <xf numFmtId="9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78" fillId="0" borderId="0"/>
    <xf numFmtId="0" fontId="16" fillId="0" borderId="0"/>
    <xf numFmtId="9" fontId="80" fillId="0" borderId="0" applyFont="0" applyFill="0" applyBorder="0" applyAlignment="0" applyProtection="0"/>
    <xf numFmtId="0" fontId="16" fillId="0" borderId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79" fillId="0" borderId="0"/>
    <xf numFmtId="164" fontId="16" fillId="0" borderId="0" applyFont="0" applyFill="0" applyBorder="0" applyAlignment="0" applyProtection="0"/>
    <xf numFmtId="0" fontId="80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2" fillId="0" borderId="0"/>
    <xf numFmtId="0" fontId="24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9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09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170" fontId="1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4" fillId="0" borderId="0"/>
    <xf numFmtId="164" fontId="2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111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0" fontId="78" fillId="0" borderId="0"/>
    <xf numFmtId="0" fontId="16" fillId="0" borderId="0"/>
    <xf numFmtId="0" fontId="2" fillId="0" borderId="0"/>
    <xf numFmtId="0" fontId="111" fillId="0" borderId="0"/>
    <xf numFmtId="0" fontId="109" fillId="0" borderId="0"/>
    <xf numFmtId="0" fontId="79" fillId="0" borderId="0"/>
    <xf numFmtId="0" fontId="112" fillId="0" borderId="0"/>
    <xf numFmtId="9" fontId="8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3" fillId="0" borderId="0"/>
    <xf numFmtId="0" fontId="16" fillId="0" borderId="0"/>
    <xf numFmtId="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3" fillId="0" borderId="0"/>
    <xf numFmtId="0" fontId="79" fillId="0" borderId="0"/>
    <xf numFmtId="43" fontId="24" fillId="0" borderId="0" applyFont="0" applyFill="0" applyBorder="0" applyAlignment="0" applyProtection="0"/>
    <xf numFmtId="0" fontId="2" fillId="0" borderId="15" applyFont="0" applyFill="0" applyAlignment="0" applyProtection="0"/>
    <xf numFmtId="0" fontId="80" fillId="0" borderId="0"/>
    <xf numFmtId="164" fontId="16" fillId="0" borderId="0" applyFont="0" applyFill="0" applyBorder="0" applyAlignment="0" applyProtection="0"/>
    <xf numFmtId="9" fontId="114" fillId="0" borderId="0" applyFont="0" applyFill="0" applyBorder="0" applyAlignment="0" applyProtection="0"/>
    <xf numFmtId="164" fontId="80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4" fillId="0" borderId="0"/>
    <xf numFmtId="164" fontId="109" fillId="0" borderId="0" applyFont="0" applyFill="0" applyBorder="0" applyAlignment="0" applyProtection="0"/>
    <xf numFmtId="0" fontId="84" fillId="0" borderId="0"/>
    <xf numFmtId="9" fontId="78" fillId="0" borderId="0" applyFont="0" applyFill="0" applyBorder="0" applyAlignment="0" applyProtection="0"/>
    <xf numFmtId="174" fontId="107" fillId="33" borderId="16" applyFill="0" applyBorder="0">
      <alignment horizontal="center" vertical="center" wrapText="1"/>
      <protection locked="0"/>
    </xf>
    <xf numFmtId="0" fontId="109" fillId="0" borderId="0"/>
    <xf numFmtId="43" fontId="83" fillId="0" borderId="0" applyFont="0" applyFill="0" applyBorder="0" applyAlignment="0" applyProtection="0"/>
    <xf numFmtId="0" fontId="109" fillId="0" borderId="0"/>
    <xf numFmtId="0" fontId="14" fillId="0" borderId="0"/>
    <xf numFmtId="0" fontId="2" fillId="0" borderId="15" applyFont="0" applyFill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9" fillId="0" borderId="0" applyFont="0" applyFill="0" applyBorder="0" applyAlignment="0" applyProtection="0"/>
    <xf numFmtId="0" fontId="109" fillId="0" borderId="0"/>
    <xf numFmtId="0" fontId="109" fillId="0" borderId="0"/>
    <xf numFmtId="0" fontId="79" fillId="0" borderId="0"/>
    <xf numFmtId="164" fontId="79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79" fillId="0" borderId="0"/>
    <xf numFmtId="0" fontId="79" fillId="0" borderId="0"/>
    <xf numFmtId="0" fontId="2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64" fontId="79" fillId="0" borderId="0" applyFont="0" applyFill="0" applyBorder="0" applyAlignment="0" applyProtection="0"/>
    <xf numFmtId="0" fontId="2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6" fillId="0" borderId="0"/>
    <xf numFmtId="0" fontId="16" fillId="0" borderId="0"/>
    <xf numFmtId="164" fontId="109" fillId="0" borderId="0" applyFont="0" applyFill="0" applyBorder="0" applyAlignment="0" applyProtection="0"/>
    <xf numFmtId="0" fontId="109" fillId="0" borderId="0"/>
    <xf numFmtId="0" fontId="79" fillId="0" borderId="0"/>
    <xf numFmtId="0" fontId="2" fillId="0" borderId="0"/>
    <xf numFmtId="164" fontId="10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80" fillId="0" borderId="0" applyFont="0" applyFill="0" applyBorder="0" applyAlignment="0" applyProtection="0"/>
    <xf numFmtId="0" fontId="109" fillId="0" borderId="0"/>
    <xf numFmtId="0" fontId="2" fillId="0" borderId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9" fontId="8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83" fillId="0" borderId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0" fillId="0" borderId="0" applyFont="0" applyFill="0" applyBorder="0" applyAlignment="0" applyProtection="0"/>
    <xf numFmtId="176" fontId="110" fillId="0" borderId="0" applyFont="0" applyFill="0" applyBorder="0" applyAlignment="0" applyProtection="0"/>
    <xf numFmtId="0" fontId="2" fillId="0" borderId="15" applyFont="0" applyFill="0" applyAlignment="0" applyProtection="0"/>
    <xf numFmtId="0" fontId="2" fillId="0" borderId="0"/>
    <xf numFmtId="0" fontId="16" fillId="0" borderId="0"/>
    <xf numFmtId="43" fontId="109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80" fillId="0" borderId="0"/>
    <xf numFmtId="9" fontId="24" fillId="0" borderId="0" applyFont="0" applyFill="0" applyBorder="0" applyAlignment="0" applyProtection="0"/>
    <xf numFmtId="0" fontId="80" fillId="0" borderId="0"/>
    <xf numFmtId="0" fontId="79" fillId="0" borderId="0"/>
    <xf numFmtId="43" fontId="80" fillId="0" borderId="0" applyFont="0" applyFill="0" applyBorder="0" applyAlignment="0" applyProtection="0"/>
    <xf numFmtId="0" fontId="80" fillId="0" borderId="0"/>
    <xf numFmtId="43" fontId="80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91" fillId="0" borderId="6" applyNumberFormat="0" applyFill="0" applyAlignment="0" applyProtection="0"/>
    <xf numFmtId="0" fontId="92" fillId="0" borderId="7" applyNumberFormat="0" applyFill="0" applyAlignment="0" applyProtection="0"/>
    <xf numFmtId="0" fontId="93" fillId="0" borderId="8" applyNumberFormat="0" applyFill="0" applyAlignment="0" applyProtection="0"/>
    <xf numFmtId="0" fontId="93" fillId="0" borderId="0" applyNumberFormat="0" applyFill="0" applyBorder="0" applyAlignment="0" applyProtection="0"/>
    <xf numFmtId="0" fontId="94" fillId="2" borderId="0" applyNumberFormat="0" applyBorder="0" applyAlignment="0" applyProtection="0"/>
    <xf numFmtId="0" fontId="95" fillId="3" borderId="0" applyNumberFormat="0" applyBorder="0" applyAlignment="0" applyProtection="0"/>
    <xf numFmtId="0" fontId="96" fillId="4" borderId="0" applyNumberFormat="0" applyBorder="0" applyAlignment="0" applyProtection="0"/>
    <xf numFmtId="0" fontId="97" fillId="5" borderId="9" applyNumberFormat="0" applyAlignment="0" applyProtection="0"/>
    <xf numFmtId="0" fontId="98" fillId="6" borderId="10" applyNumberFormat="0" applyAlignment="0" applyProtection="0"/>
    <xf numFmtId="0" fontId="99" fillId="6" borderId="9" applyNumberFormat="0" applyAlignment="0" applyProtection="0"/>
    <xf numFmtId="0" fontId="100" fillId="0" borderId="11" applyNumberFormat="0" applyFill="0" applyAlignment="0" applyProtection="0"/>
    <xf numFmtId="0" fontId="101" fillId="7" borderId="12" applyNumberFormat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14" applyNumberFormat="0" applyFill="0" applyAlignment="0" applyProtection="0"/>
    <xf numFmtId="0" fontId="10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05" fillId="32" borderId="0" applyNumberFormat="0" applyBorder="0" applyAlignment="0" applyProtection="0"/>
    <xf numFmtId="164" fontId="79" fillId="0" borderId="0" applyFont="0" applyFill="0" applyBorder="0" applyAlignment="0" applyProtection="0"/>
    <xf numFmtId="0" fontId="2" fillId="0" borderId="0"/>
    <xf numFmtId="9" fontId="7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79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9" fontId="79" fillId="0" borderId="0" applyFont="0" applyFill="0" applyBorder="0" applyAlignment="0" applyProtection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16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9" fontId="2" fillId="0" borderId="0" applyFont="0" applyFill="0" applyBorder="0" applyAlignment="0" applyProtection="0"/>
    <xf numFmtId="0" fontId="2" fillId="0" borderId="15" applyFont="0" applyFill="0" applyAlignment="0" applyProtection="0"/>
    <xf numFmtId="0" fontId="2" fillId="0" borderId="15" applyFont="0" applyFill="0" applyProtection="0">
      <alignment horizontal="center" vertical="center" wrapText="1"/>
    </xf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83" fillId="0" borderId="0"/>
    <xf numFmtId="43" fontId="83" fillId="0" borderId="0" applyFont="0" applyFill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9" fontId="2" fillId="0" borderId="0" applyFont="0" applyFill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16" fillId="0" borderId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9" fontId="2" fillId="0" borderId="0" applyFont="0" applyFill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16" fillId="0" borderId="0"/>
    <xf numFmtId="0" fontId="2" fillId="0" borderId="15" applyFont="0" applyFill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9" fontId="2" fillId="0" borderId="0" applyFont="0" applyFill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9" fontId="2" fillId="0" borderId="0" applyFont="0" applyFill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16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9" fontId="2" fillId="0" borderId="0" applyFont="0" applyFill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9" fontId="2" fillId="0" borderId="0" applyFont="0" applyFill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9" fontId="2" fillId="0" borderId="0" applyFont="0" applyFill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9" fontId="2" fillId="0" borderId="0" applyFont="0" applyFill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9" fontId="2" fillId="0" borderId="0" applyFont="0" applyFill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80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11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80" fillId="0" borderId="0" applyFont="0" applyFill="0" applyBorder="0" applyAlignment="0" applyProtection="0"/>
    <xf numFmtId="0" fontId="16" fillId="0" borderId="0"/>
    <xf numFmtId="0" fontId="2" fillId="0" borderId="0"/>
    <xf numFmtId="0" fontId="111" fillId="0" borderId="0"/>
    <xf numFmtId="0" fontId="16" fillId="0" borderId="0"/>
    <xf numFmtId="0" fontId="109" fillId="0" borderId="0"/>
    <xf numFmtId="0" fontId="79" fillId="0" borderId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15" fillId="0" borderId="0" applyNumberFormat="0" applyFill="0" applyBorder="0" applyAlignment="0" applyProtection="0"/>
    <xf numFmtId="0" fontId="96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116" fillId="0" borderId="0" applyNumberFormat="0" applyFill="0" applyBorder="0" applyAlignment="0" applyProtection="0"/>
    <xf numFmtId="0" fontId="2" fillId="0" borderId="0"/>
    <xf numFmtId="0" fontId="2" fillId="0" borderId="0"/>
    <xf numFmtId="9" fontId="79" fillId="0" borderId="0" applyFont="0" applyFill="0" applyBorder="0" applyAlignment="0" applyProtection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16" fillId="0" borderId="0"/>
    <xf numFmtId="0" fontId="8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0" fontId="25" fillId="0" borderId="0"/>
    <xf numFmtId="43" fontId="85" fillId="0" borderId="0" applyFont="0" applyFill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79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0"/>
    <xf numFmtId="0" fontId="2" fillId="8" borderId="13" applyNumberFormat="0" applyFont="0" applyAlignment="0" applyProtection="0"/>
    <xf numFmtId="0" fontId="2" fillId="0" borderId="15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79" fillId="0" borderId="0"/>
    <xf numFmtId="0" fontId="117" fillId="0" borderId="0" applyNumberFormat="0" applyFill="0" applyBorder="0" applyAlignment="0" applyProtection="0"/>
    <xf numFmtId="0" fontId="118" fillId="0" borderId="6" applyNumberFormat="0" applyFill="0" applyAlignment="0" applyProtection="0"/>
    <xf numFmtId="0" fontId="119" fillId="0" borderId="7" applyNumberFormat="0" applyFill="0" applyAlignment="0" applyProtection="0"/>
    <xf numFmtId="0" fontId="120" fillId="0" borderId="8" applyNumberFormat="0" applyFill="0" applyAlignment="0" applyProtection="0"/>
    <xf numFmtId="0" fontId="120" fillId="0" borderId="0" applyNumberFormat="0" applyFill="0" applyBorder="0" applyAlignment="0" applyProtection="0"/>
    <xf numFmtId="0" fontId="121" fillId="2" borderId="0" applyNumberFormat="0" applyBorder="0" applyAlignment="0" applyProtection="0"/>
    <xf numFmtId="0" fontId="122" fillId="3" borderId="0" applyNumberFormat="0" applyBorder="0" applyAlignment="0" applyProtection="0"/>
    <xf numFmtId="0" fontId="123" fillId="4" borderId="0" applyNumberFormat="0" applyBorder="0" applyAlignment="0" applyProtection="0"/>
    <xf numFmtId="0" fontId="124" fillId="5" borderId="9" applyNumberFormat="0" applyAlignment="0" applyProtection="0"/>
    <xf numFmtId="0" fontId="125" fillId="6" borderId="10" applyNumberFormat="0" applyAlignment="0" applyProtection="0"/>
    <xf numFmtId="0" fontId="126" fillId="6" borderId="9" applyNumberFormat="0" applyAlignment="0" applyProtection="0"/>
    <xf numFmtId="0" fontId="127" fillId="0" borderId="11" applyNumberFormat="0" applyFill="0" applyAlignment="0" applyProtection="0"/>
    <xf numFmtId="0" fontId="128" fillId="7" borderId="12" applyNumberFormat="0" applyAlignment="0" applyProtection="0"/>
    <xf numFmtId="0" fontId="129" fillId="0" borderId="0" applyNumberFormat="0" applyFill="0" applyBorder="0" applyAlignment="0" applyProtection="0"/>
    <xf numFmtId="0" fontId="79" fillId="8" borderId="13" applyNumberFormat="0" applyFont="0" applyAlignment="0" applyProtection="0"/>
    <xf numFmtId="0" fontId="130" fillId="0" borderId="0" applyNumberFormat="0" applyFill="0" applyBorder="0" applyAlignment="0" applyProtection="0"/>
    <xf numFmtId="0" fontId="131" fillId="0" borderId="14" applyNumberFormat="0" applyFill="0" applyAlignment="0" applyProtection="0"/>
    <xf numFmtId="0" fontId="132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132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132" fillId="17" borderId="0" applyNumberFormat="0" applyBorder="0" applyAlignment="0" applyProtection="0"/>
    <xf numFmtId="0" fontId="79" fillId="18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132" fillId="21" borderId="0" applyNumberFormat="0" applyBorder="0" applyAlignment="0" applyProtection="0"/>
    <xf numFmtId="0" fontId="79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132" fillId="25" borderId="0" applyNumberFormat="0" applyBorder="0" applyAlignment="0" applyProtection="0"/>
    <xf numFmtId="0" fontId="79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8" borderId="0" applyNumberFormat="0" applyBorder="0" applyAlignment="0" applyProtection="0"/>
    <xf numFmtId="0" fontId="132" fillId="29" borderId="0" applyNumberFormat="0" applyBorder="0" applyAlignment="0" applyProtection="0"/>
    <xf numFmtId="0" fontId="79" fillId="30" borderId="0" applyNumberFormat="0" applyBorder="0" applyAlignment="0" applyProtection="0"/>
    <xf numFmtId="0" fontId="79" fillId="31" borderId="0" applyNumberFormat="0" applyBorder="0" applyAlignment="0" applyProtection="0"/>
    <xf numFmtId="0" fontId="79" fillId="32" borderId="0" applyNumberFormat="0" applyBorder="0" applyAlignment="0" applyProtection="0"/>
    <xf numFmtId="0" fontId="79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0" fontId="2" fillId="0" borderId="15" applyFont="0" applyFill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2" fillId="0" borderId="15" applyFont="0" applyFill="0" applyAlignment="0" applyProtection="0"/>
    <xf numFmtId="0" fontId="79" fillId="0" borderId="0"/>
    <xf numFmtId="0" fontId="24" fillId="0" borderId="0"/>
    <xf numFmtId="0" fontId="109" fillId="0" borderId="0"/>
    <xf numFmtId="43" fontId="16" fillId="0" borderId="0" applyFont="0" applyFill="0" applyBorder="0" applyAlignment="0" applyProtection="0"/>
    <xf numFmtId="0" fontId="1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" fillId="0" borderId="0"/>
    <xf numFmtId="0" fontId="1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15" applyFont="0" applyFill="0" applyAlignment="0" applyProtection="0"/>
    <xf numFmtId="164" fontId="109" fillId="0" borderId="0" applyFont="0" applyFill="0" applyBorder="0" applyAlignment="0" applyProtection="0"/>
    <xf numFmtId="0" fontId="1" fillId="0" borderId="15" applyFont="0" applyFill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0" fontId="1" fillId="0" borderId="0"/>
    <xf numFmtId="164" fontId="10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80" fillId="0" borderId="0" applyFont="0" applyFill="0" applyBorder="0" applyAlignment="0" applyProtection="0"/>
    <xf numFmtId="0" fontId="1" fillId="0" borderId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79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8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164" fontId="16" fillId="0" borderId="0" applyFont="0" applyFill="0" applyBorder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164" fontId="49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" fillId="0" borderId="15" applyFont="0" applyFill="0" applyAlignment="0" applyProtection="0"/>
  </cellStyleXfs>
  <cellXfs count="379">
    <xf numFmtId="0" fontId="0" fillId="0" borderId="0" xfId="0"/>
    <xf numFmtId="0" fontId="6" fillId="0" borderId="1" xfId="0" applyFont="1" applyBorder="1"/>
    <xf numFmtId="0" fontId="6" fillId="0" borderId="1" xfId="0" applyFont="1" applyFill="1" applyBorder="1"/>
    <xf numFmtId="0" fontId="7" fillId="0" borderId="1" xfId="0" applyFont="1" applyFill="1" applyBorder="1"/>
    <xf numFmtId="0" fontId="8" fillId="0" borderId="1" xfId="0" applyFont="1" applyBorder="1"/>
    <xf numFmtId="0" fontId="7" fillId="0" borderId="1" xfId="0" applyFont="1" applyBorder="1"/>
    <xf numFmtId="0" fontId="7" fillId="0" borderId="0" xfId="0" applyFont="1"/>
    <xf numFmtId="0" fontId="6" fillId="0" borderId="0" xfId="0" applyFont="1"/>
    <xf numFmtId="0" fontId="9" fillId="0" borderId="0" xfId="0" applyFont="1" applyFill="1"/>
    <xf numFmtId="0" fontId="10" fillId="0" borderId="0" xfId="0" applyFont="1" applyFill="1"/>
    <xf numFmtId="0" fontId="8" fillId="0" borderId="0" xfId="0" applyFont="1"/>
    <xf numFmtId="0" fontId="8" fillId="0" borderId="0" xfId="1" applyFont="1" applyAlignment="1">
      <alignment vertical="center"/>
    </xf>
    <xf numFmtId="0" fontId="8" fillId="0" borderId="0" xfId="0" applyFont="1" applyFill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7" fillId="0" borderId="0" xfId="0" applyFont="1" applyFill="1" applyAlignment="1">
      <alignment horizontal="right"/>
    </xf>
    <xf numFmtId="0" fontId="13" fillId="0" borderId="0" xfId="0" applyFont="1" applyFill="1"/>
    <xf numFmtId="0" fontId="14" fillId="0" borderId="0" xfId="0" applyFont="1"/>
    <xf numFmtId="0" fontId="14" fillId="0" borderId="0" xfId="0" applyFont="1" applyFill="1"/>
    <xf numFmtId="0" fontId="7" fillId="0" borderId="0" xfId="0" applyFont="1" applyFill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165" fontId="19" fillId="0" borderId="0" xfId="0" applyNumberFormat="1" applyFont="1" applyFill="1" applyBorder="1" applyAlignment="1">
      <alignment horizontal="right"/>
    </xf>
    <xf numFmtId="165" fontId="19" fillId="0" borderId="0" xfId="0" applyNumberFormat="1" applyFont="1" applyFill="1" applyBorder="1"/>
    <xf numFmtId="0" fontId="19" fillId="0" borderId="0" xfId="0" applyFont="1" applyFill="1" applyBorder="1" applyAlignment="1">
      <alignment horizontal="left" vertical="center" wrapText="1"/>
    </xf>
    <xf numFmtId="165" fontId="19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165" fontId="18" fillId="0" borderId="2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/>
    </xf>
    <xf numFmtId="166" fontId="18" fillId="0" borderId="0" xfId="0" applyNumberFormat="1" applyFont="1" applyFill="1" applyBorder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165" fontId="19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167" fontId="19" fillId="0" borderId="0" xfId="11" applyNumberFormat="1" applyFont="1" applyFill="1" applyBorder="1"/>
    <xf numFmtId="0" fontId="24" fillId="0" borderId="0" xfId="0" applyFont="1" applyFill="1" applyBorder="1" applyAlignment="1">
      <alignment horizontal="center"/>
    </xf>
    <xf numFmtId="167" fontId="19" fillId="0" borderId="0" xfId="0" applyNumberFormat="1" applyFont="1" applyFill="1" applyBorder="1"/>
    <xf numFmtId="0" fontId="26" fillId="0" borderId="0" xfId="0" applyFont="1" applyFill="1" applyBorder="1" applyAlignment="1">
      <alignment horizontal="center"/>
    </xf>
    <xf numFmtId="165" fontId="22" fillId="0" borderId="0" xfId="11" applyNumberFormat="1" applyFont="1" applyFill="1" applyBorder="1" applyAlignment="1"/>
    <xf numFmtId="165" fontId="26" fillId="0" borderId="0" xfId="0" applyNumberFormat="1" applyFont="1" applyFill="1" applyBorder="1" applyAlignment="1">
      <alignment horizontal="center"/>
    </xf>
    <xf numFmtId="0" fontId="25" fillId="0" borderId="0" xfId="6" applyFont="1" applyFill="1" applyBorder="1" applyAlignment="1">
      <alignment horizontal="center"/>
    </xf>
    <xf numFmtId="165" fontId="25" fillId="0" borderId="0" xfId="6" applyNumberFormat="1" applyFont="1" applyFill="1" applyBorder="1" applyAlignment="1">
      <alignment horizontal="center" vertical="center"/>
    </xf>
    <xf numFmtId="0" fontId="25" fillId="0" borderId="0" xfId="6" applyFont="1" applyFill="1" applyBorder="1" applyAlignment="1">
      <alignment horizontal="center" vertical="center"/>
    </xf>
    <xf numFmtId="0" fontId="25" fillId="0" borderId="0" xfId="6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5" fontId="19" fillId="0" borderId="0" xfId="6" applyNumberFormat="1" applyFont="1" applyFill="1" applyBorder="1" applyAlignment="1">
      <alignment horizontal="right" vertical="center" wrapText="1"/>
    </xf>
    <xf numFmtId="0" fontId="28" fillId="0" borderId="0" xfId="0" applyFont="1" applyFill="1"/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right"/>
    </xf>
    <xf numFmtId="0" fontId="21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 vertical="center" wrapText="1"/>
    </xf>
    <xf numFmtId="0" fontId="33" fillId="0" borderId="0" xfId="1" applyFont="1" applyFill="1" applyBorder="1" applyAlignment="1">
      <alignment vertical="center"/>
    </xf>
    <xf numFmtId="0" fontId="31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horizontal="center" vertical="center"/>
    </xf>
    <xf numFmtId="0" fontId="14" fillId="0" borderId="0" xfId="0" applyFont="1" applyFill="1" applyBorder="1"/>
    <xf numFmtId="0" fontId="33" fillId="0" borderId="0" xfId="0" applyFont="1" applyFill="1" applyBorder="1"/>
    <xf numFmtId="0" fontId="34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 wrapText="1"/>
    </xf>
    <xf numFmtId="165" fontId="34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34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 wrapText="1"/>
    </xf>
    <xf numFmtId="165" fontId="34" fillId="0" borderId="0" xfId="0" applyNumberFormat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 wrapText="1"/>
    </xf>
    <xf numFmtId="165" fontId="37" fillId="0" borderId="0" xfId="0" applyNumberFormat="1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wrapText="1"/>
    </xf>
    <xf numFmtId="165" fontId="34" fillId="0" borderId="0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wrapText="1"/>
    </xf>
    <xf numFmtId="165" fontId="38" fillId="0" borderId="0" xfId="0" applyNumberFormat="1" applyFont="1" applyFill="1" applyBorder="1" applyAlignment="1">
      <alignment horizontal="right"/>
    </xf>
    <xf numFmtId="0" fontId="25" fillId="0" borderId="0" xfId="1" applyFont="1" applyFill="1" applyAlignment="1">
      <alignment vertical="center"/>
    </xf>
    <xf numFmtId="3" fontId="0" fillId="0" borderId="0" xfId="0" applyNumberFormat="1" applyFill="1"/>
    <xf numFmtId="0" fontId="25" fillId="0" borderId="0" xfId="1" applyFont="1" applyFill="1" applyAlignment="1">
      <alignment vertical="center" wrapText="1"/>
    </xf>
    <xf numFmtId="0" fontId="37" fillId="0" borderId="0" xfId="0" applyFont="1" applyFill="1" applyBorder="1"/>
    <xf numFmtId="165" fontId="34" fillId="0" borderId="2" xfId="7" applyNumberFormat="1" applyFont="1" applyFill="1" applyBorder="1" applyAlignment="1">
      <alignment horizontal="right" vertical="center"/>
    </xf>
    <xf numFmtId="165" fontId="34" fillId="0" borderId="0" xfId="7" applyNumberFormat="1" applyFont="1" applyFill="1" applyBorder="1" applyAlignment="1">
      <alignment horizontal="right" vertical="center"/>
    </xf>
    <xf numFmtId="165" fontId="37" fillId="0" borderId="0" xfId="0" applyNumberFormat="1" applyFont="1" applyFill="1" applyBorder="1" applyAlignment="1">
      <alignment horizontal="right"/>
    </xf>
    <xf numFmtId="165" fontId="34" fillId="0" borderId="3" xfId="7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/>
    </xf>
    <xf numFmtId="0" fontId="34" fillId="0" borderId="0" xfId="6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wrapText="1"/>
    </xf>
    <xf numFmtId="165" fontId="34" fillId="0" borderId="2" xfId="7" applyNumberFormat="1" applyFont="1" applyFill="1" applyBorder="1" applyAlignment="1">
      <alignment vertical="center"/>
    </xf>
    <xf numFmtId="165" fontId="34" fillId="0" borderId="0" xfId="7" applyNumberFormat="1" applyFont="1" applyFill="1" applyBorder="1" applyAlignment="1">
      <alignment vertical="center"/>
    </xf>
    <xf numFmtId="0" fontId="34" fillId="0" borderId="0" xfId="6" applyFont="1" applyFill="1" applyBorder="1" applyAlignment="1">
      <alignment horizontal="left" vertical="center"/>
    </xf>
    <xf numFmtId="165" fontId="34" fillId="0" borderId="1" xfId="7" applyNumberFormat="1" applyFont="1" applyFill="1" applyBorder="1" applyAlignment="1">
      <alignment vertical="center"/>
    </xf>
    <xf numFmtId="0" fontId="7" fillId="0" borderId="0" xfId="1" applyFont="1" applyFill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165" fontId="0" fillId="0" borderId="0" xfId="0" applyNumberFormat="1" applyFill="1"/>
    <xf numFmtId="0" fontId="40" fillId="0" borderId="0" xfId="0" applyFont="1" applyFill="1" applyBorder="1" applyAlignment="1">
      <alignment horizontal="center" wrapText="1"/>
    </xf>
    <xf numFmtId="165" fontId="41" fillId="0" borderId="0" xfId="0" applyNumberFormat="1" applyFont="1" applyFill="1" applyBorder="1" applyAlignment="1">
      <alignment horizontal="right"/>
    </xf>
    <xf numFmtId="0" fontId="19" fillId="0" borderId="0" xfId="1" applyFont="1" applyFill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center" wrapText="1"/>
    </xf>
    <xf numFmtId="0" fontId="45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/>
    </xf>
    <xf numFmtId="165" fontId="37" fillId="0" borderId="0" xfId="0" applyNumberFormat="1" applyFont="1" applyFill="1" applyBorder="1"/>
    <xf numFmtId="165" fontId="29" fillId="0" borderId="0" xfId="0" applyNumberFormat="1" applyFont="1" applyFill="1" applyBorder="1" applyAlignment="1">
      <alignment horizontal="left" vertical="center" wrapText="1"/>
    </xf>
    <xf numFmtId="165" fontId="14" fillId="0" borderId="0" xfId="0" applyNumberFormat="1" applyFont="1" applyFill="1" applyBorder="1" applyAlignment="1">
      <alignment horizontal="center"/>
    </xf>
    <xf numFmtId="3" fontId="46" fillId="0" borderId="0" xfId="0" applyNumberFormat="1" applyFont="1" applyFill="1" applyBorder="1" applyAlignment="1">
      <alignment horizontal="right"/>
    </xf>
    <xf numFmtId="0" fontId="25" fillId="0" borderId="0" xfId="8" applyFont="1" applyFill="1" applyAlignment="1">
      <alignment vertical="center"/>
    </xf>
    <xf numFmtId="0" fontId="25" fillId="0" borderId="0" xfId="2" applyFont="1" applyFill="1" applyBorder="1" applyAlignment="1">
      <alignment vertical="center"/>
    </xf>
    <xf numFmtId="49" fontId="47" fillId="0" borderId="0" xfId="3" applyNumberFormat="1" applyFont="1" applyFill="1" applyBorder="1" applyAlignment="1">
      <alignment horizontal="right" vertical="center" wrapText="1"/>
    </xf>
    <xf numFmtId="0" fontId="25" fillId="0" borderId="0" xfId="2" applyFont="1" applyFill="1"/>
    <xf numFmtId="15" fontId="48" fillId="0" borderId="0" xfId="1" applyNumberFormat="1" applyFont="1" applyFill="1" applyBorder="1" applyAlignment="1">
      <alignment horizontal="center" vertical="center" wrapText="1"/>
    </xf>
    <xf numFmtId="165" fontId="47" fillId="0" borderId="0" xfId="3" applyNumberFormat="1" applyFont="1" applyFill="1" applyBorder="1" applyAlignment="1">
      <alignment horizontal="right" vertical="center" wrapText="1"/>
    </xf>
    <xf numFmtId="0" fontId="49" fillId="0" borderId="0" xfId="2" applyFont="1" applyFill="1" applyBorder="1" applyAlignment="1">
      <alignment horizontal="center"/>
    </xf>
    <xf numFmtId="165" fontId="25" fillId="0" borderId="0" xfId="2" applyNumberFormat="1" applyFont="1" applyFill="1"/>
    <xf numFmtId="0" fontId="23" fillId="0" borderId="0" xfId="2" applyFont="1" applyFill="1"/>
    <xf numFmtId="165" fontId="23" fillId="0" borderId="2" xfId="5" applyNumberFormat="1" applyFont="1" applyFill="1" applyBorder="1" applyAlignment="1">
      <alignment horizontal="right"/>
    </xf>
    <xf numFmtId="165" fontId="23" fillId="0" borderId="1" xfId="5" applyNumberFormat="1" applyFont="1" applyFill="1" applyBorder="1" applyAlignment="1">
      <alignment horizontal="right"/>
    </xf>
    <xf numFmtId="165" fontId="23" fillId="0" borderId="4" xfId="5" applyNumberFormat="1" applyFont="1" applyFill="1" applyBorder="1" applyAlignment="1">
      <alignment horizontal="right"/>
    </xf>
    <xf numFmtId="165" fontId="25" fillId="0" borderId="0" xfId="2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/>
    </xf>
    <xf numFmtId="0" fontId="49" fillId="0" borderId="0" xfId="2" applyFont="1" applyFill="1" applyAlignment="1">
      <alignment horizontal="center"/>
    </xf>
    <xf numFmtId="0" fontId="50" fillId="0" borderId="0" xfId="0" applyFont="1" applyFill="1" applyBorder="1"/>
    <xf numFmtId="0" fontId="50" fillId="0" borderId="0" xfId="0" applyFont="1" applyFill="1" applyBorder="1" applyAlignment="1">
      <alignment horizontal="right"/>
    </xf>
    <xf numFmtId="0" fontId="25" fillId="0" borderId="0" xfId="2" applyFont="1" applyFill="1" applyAlignment="1">
      <alignment horizontal="center"/>
    </xf>
    <xf numFmtId="0" fontId="50" fillId="0" borderId="0" xfId="1" applyFont="1" applyFill="1" applyBorder="1" applyAlignment="1">
      <alignment horizontal="left" vertical="center"/>
    </xf>
    <xf numFmtId="0" fontId="50" fillId="0" borderId="0" xfId="1" applyFont="1" applyFill="1" applyBorder="1" applyAlignment="1">
      <alignment horizontal="right" vertical="center"/>
    </xf>
    <xf numFmtId="0" fontId="51" fillId="0" borderId="0" xfId="1" applyFont="1" applyFill="1" applyBorder="1" applyAlignment="1">
      <alignment vertical="center"/>
    </xf>
    <xf numFmtId="0" fontId="52" fillId="0" borderId="0" xfId="2" applyFont="1" applyFill="1"/>
    <xf numFmtId="0" fontId="25" fillId="0" borderId="0" xfId="3" applyNumberFormat="1" applyFont="1" applyFill="1" applyBorder="1" applyAlignment="1" applyProtection="1">
      <alignment vertical="top"/>
    </xf>
    <xf numFmtId="0" fontId="19" fillId="0" borderId="0" xfId="3" applyNumberFormat="1" applyFont="1" applyFill="1" applyBorder="1" applyAlignment="1" applyProtection="1">
      <alignment vertical="top"/>
    </xf>
    <xf numFmtId="0" fontId="19" fillId="0" borderId="0" xfId="3" applyNumberFormat="1" applyFont="1" applyFill="1" applyBorder="1" applyAlignment="1" applyProtection="1">
      <alignment vertical="top"/>
      <protection locked="0"/>
    </xf>
    <xf numFmtId="0" fontId="31" fillId="0" borderId="0" xfId="3" applyNumberFormat="1" applyFont="1" applyFill="1" applyBorder="1" applyAlignment="1" applyProtection="1">
      <alignment vertical="top"/>
      <protection locked="0"/>
    </xf>
    <xf numFmtId="0" fontId="18" fillId="0" borderId="0" xfId="3" applyNumberFormat="1" applyFont="1" applyFill="1" applyBorder="1" applyAlignment="1" applyProtection="1">
      <alignment vertical="center"/>
    </xf>
    <xf numFmtId="165" fontId="25" fillId="0" borderId="0" xfId="5" applyNumberFormat="1" applyFont="1" applyFill="1" applyBorder="1" applyAlignment="1">
      <alignment horizontal="right"/>
    </xf>
    <xf numFmtId="165" fontId="18" fillId="0" borderId="4" xfId="0" applyNumberFormat="1" applyFont="1" applyFill="1" applyBorder="1" applyAlignment="1">
      <alignment horizontal="right"/>
    </xf>
    <xf numFmtId="165" fontId="18" fillId="0" borderId="0" xfId="3" applyNumberFormat="1" applyFont="1" applyFill="1" applyBorder="1" applyAlignment="1" applyProtection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5" xfId="1" applyFont="1" applyFill="1" applyBorder="1" applyAlignment="1">
      <alignment vertical="center"/>
    </xf>
    <xf numFmtId="0" fontId="12" fillId="0" borderId="0" xfId="0" applyFont="1" applyFill="1"/>
    <xf numFmtId="0" fontId="56" fillId="0" borderId="0" xfId="0" applyFont="1" applyFill="1" applyAlignment="1">
      <alignment wrapText="1"/>
    </xf>
    <xf numFmtId="0" fontId="55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24" fillId="0" borderId="0" xfId="0" applyFont="1" applyFill="1"/>
    <xf numFmtId="165" fontId="58" fillId="0" borderId="0" xfId="0" applyNumberFormat="1" applyFont="1" applyFill="1"/>
    <xf numFmtId="165" fontId="59" fillId="0" borderId="0" xfId="5" applyNumberFormat="1" applyFont="1" applyFill="1" applyBorder="1" applyAlignment="1">
      <alignment horizontal="right"/>
    </xf>
    <xf numFmtId="0" fontId="16" fillId="0" borderId="0" xfId="0" applyFont="1" applyFill="1"/>
    <xf numFmtId="0" fontId="60" fillId="0" borderId="0" xfId="0" applyFont="1" applyFill="1" applyBorder="1" applyAlignment="1">
      <alignment horizontal="center" wrapText="1"/>
    </xf>
    <xf numFmtId="167" fontId="18" fillId="0" borderId="0" xfId="12" applyNumberFormat="1" applyFont="1" applyFill="1" applyBorder="1" applyAlignment="1" applyProtection="1">
      <alignment vertical="center"/>
    </xf>
    <xf numFmtId="165" fontId="23" fillId="0" borderId="0" xfId="11" applyNumberFormat="1" applyFont="1" applyFill="1" applyBorder="1" applyAlignment="1"/>
    <xf numFmtId="9" fontId="18" fillId="0" borderId="0" xfId="13" applyFont="1" applyFill="1" applyBorder="1" applyAlignment="1">
      <alignment horizontal="right"/>
    </xf>
    <xf numFmtId="165" fontId="44" fillId="0" borderId="0" xfId="11" applyNumberFormat="1" applyFont="1" applyFill="1" applyBorder="1" applyAlignment="1">
      <alignment horizontal="right"/>
    </xf>
    <xf numFmtId="0" fontId="50" fillId="0" borderId="0" xfId="0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right"/>
    </xf>
    <xf numFmtId="0" fontId="25" fillId="0" borderId="0" xfId="0" applyFont="1" applyFill="1" applyBorder="1" applyAlignment="1">
      <alignment horizontal="left" vertical="center" wrapText="1"/>
    </xf>
    <xf numFmtId="165" fontId="25" fillId="0" borderId="0" xfId="2" applyNumberFormat="1" applyFont="1" applyFill="1" applyAlignment="1">
      <alignment horizontal="center"/>
    </xf>
    <xf numFmtId="0" fontId="63" fillId="0" borderId="0" xfId="2" applyFont="1" applyFill="1" applyBorder="1"/>
    <xf numFmtId="165" fontId="49" fillId="0" borderId="0" xfId="2" applyNumberFormat="1" applyFont="1" applyFill="1" applyBorder="1" applyAlignment="1">
      <alignment horizontal="center"/>
    </xf>
    <xf numFmtId="0" fontId="24" fillId="0" borderId="1" xfId="9" applyFont="1" applyFill="1" applyBorder="1" applyAlignment="1">
      <alignment vertical="center"/>
    </xf>
    <xf numFmtId="0" fontId="24" fillId="0" borderId="0" xfId="9" applyFont="1" applyFill="1" applyBorder="1" applyAlignment="1">
      <alignment vertical="center"/>
    </xf>
    <xf numFmtId="0" fontId="24" fillId="0" borderId="5" xfId="9" applyFont="1" applyFill="1" applyBorder="1" applyAlignment="1">
      <alignment vertical="center"/>
    </xf>
    <xf numFmtId="0" fontId="24" fillId="0" borderId="0" xfId="9" applyFont="1" applyFill="1" applyBorder="1" applyAlignment="1">
      <alignment horizontal="left" vertical="center"/>
    </xf>
    <xf numFmtId="15" fontId="64" fillId="0" borderId="0" xfId="1" applyNumberFormat="1" applyFont="1" applyFill="1" applyBorder="1" applyAlignment="1">
      <alignment horizontal="center" vertical="center" wrapText="1"/>
    </xf>
    <xf numFmtId="0" fontId="66" fillId="0" borderId="0" xfId="8" quotePrefix="1" applyFont="1" applyFill="1" applyBorder="1" applyAlignment="1">
      <alignment horizontal="left" vertical="center"/>
    </xf>
    <xf numFmtId="0" fontId="67" fillId="0" borderId="0" xfId="2" applyFont="1" applyFill="1" applyBorder="1" applyAlignment="1">
      <alignment vertical="top" wrapText="1"/>
    </xf>
    <xf numFmtId="165" fontId="25" fillId="0" borderId="0" xfId="2" applyNumberFormat="1" applyFont="1" applyFill="1" applyBorder="1"/>
    <xf numFmtId="0" fontId="27" fillId="0" borderId="0" xfId="2" applyFont="1" applyFill="1" applyBorder="1" applyAlignment="1">
      <alignment vertical="top" wrapText="1"/>
    </xf>
    <xf numFmtId="165" fontId="25" fillId="0" borderId="0" xfId="5" applyNumberFormat="1" applyFont="1" applyFill="1" applyBorder="1" applyAlignment="1">
      <alignment horizontal="center" vertical="center"/>
    </xf>
    <xf numFmtId="0" fontId="25" fillId="0" borderId="0" xfId="0" applyFont="1" applyFill="1" applyBorder="1"/>
    <xf numFmtId="49" fontId="25" fillId="0" borderId="0" xfId="2" applyNumberFormat="1" applyFont="1" applyFill="1" applyBorder="1"/>
    <xf numFmtId="0" fontId="67" fillId="0" borderId="0" xfId="2" applyFont="1" applyFill="1" applyBorder="1" applyAlignment="1">
      <alignment vertical="top"/>
    </xf>
    <xf numFmtId="0" fontId="27" fillId="0" borderId="0" xfId="2" applyFont="1" applyFill="1" applyBorder="1" applyAlignment="1">
      <alignment vertical="top"/>
    </xf>
    <xf numFmtId="0" fontId="49" fillId="0" borderId="0" xfId="2" applyFont="1" applyFill="1" applyBorder="1" applyAlignment="1">
      <alignment horizontal="center" vertical="center"/>
    </xf>
    <xf numFmtId="168" fontId="49" fillId="0" borderId="0" xfId="2" applyNumberFormat="1" applyFont="1" applyFill="1" applyBorder="1" applyAlignment="1">
      <alignment horizontal="center"/>
    </xf>
    <xf numFmtId="165" fontId="23" fillId="0" borderId="0" xfId="2" applyNumberFormat="1" applyFont="1" applyFill="1" applyBorder="1"/>
    <xf numFmtId="165" fontId="23" fillId="0" borderId="0" xfId="2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vertical="top" wrapText="1"/>
    </xf>
    <xf numFmtId="0" fontId="25" fillId="0" borderId="0" xfId="2" applyFont="1" applyFill="1" applyBorder="1"/>
    <xf numFmtId="0" fontId="23" fillId="0" borderId="0" xfId="2" applyFont="1" applyFill="1" applyBorder="1" applyAlignment="1">
      <alignment wrapText="1"/>
    </xf>
    <xf numFmtId="49" fontId="23" fillId="0" borderId="0" xfId="2" applyNumberFormat="1" applyFont="1" applyFill="1" applyBorder="1" applyAlignment="1">
      <alignment horizontal="center"/>
    </xf>
    <xf numFmtId="165" fontId="23" fillId="0" borderId="0" xfId="2" applyNumberFormat="1" applyFont="1" applyFill="1"/>
    <xf numFmtId="49" fontId="25" fillId="0" borderId="0" xfId="2" applyNumberFormat="1" applyFont="1" applyFill="1" applyBorder="1" applyAlignment="1">
      <alignment horizontal="right"/>
    </xf>
    <xf numFmtId="0" fontId="68" fillId="0" borderId="0" xfId="10" applyFont="1" applyFill="1" applyBorder="1" applyAlignment="1">
      <alignment horizontal="left" vertical="center"/>
    </xf>
    <xf numFmtId="0" fontId="50" fillId="0" borderId="0" xfId="1" applyFont="1" applyFill="1" applyBorder="1" applyAlignment="1">
      <alignment vertical="center"/>
    </xf>
    <xf numFmtId="0" fontId="53" fillId="0" borderId="0" xfId="1" applyFont="1" applyFill="1" applyBorder="1" applyAlignment="1">
      <alignment horizontal="right" vertical="center"/>
    </xf>
    <xf numFmtId="0" fontId="51" fillId="0" borderId="0" xfId="0" applyFont="1" applyFill="1" applyBorder="1" applyAlignment="1">
      <alignment horizontal="right"/>
    </xf>
    <xf numFmtId="0" fontId="50" fillId="0" borderId="0" xfId="1" applyFont="1" applyFill="1" applyBorder="1" applyAlignment="1">
      <alignment horizontal="left"/>
    </xf>
    <xf numFmtId="0" fontId="49" fillId="0" borderId="0" xfId="4" applyFont="1" applyFill="1"/>
    <xf numFmtId="0" fontId="25" fillId="0" borderId="0" xfId="4" applyFont="1" applyFill="1"/>
    <xf numFmtId="0" fontId="50" fillId="0" borderId="0" xfId="1" applyFont="1" applyFill="1" applyBorder="1" applyAlignment="1">
      <alignment horizontal="right"/>
    </xf>
    <xf numFmtId="165" fontId="62" fillId="0" borderId="0" xfId="2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 vertical="top"/>
    </xf>
    <xf numFmtId="167" fontId="38" fillId="0" borderId="0" xfId="11" applyNumberFormat="1" applyFont="1" applyFill="1" applyBorder="1" applyAlignment="1">
      <alignment horizontal="right"/>
    </xf>
    <xf numFmtId="166" fontId="49" fillId="0" borderId="0" xfId="12" applyFont="1" applyFill="1" applyBorder="1" applyAlignment="1">
      <alignment horizontal="center"/>
    </xf>
    <xf numFmtId="0" fontId="29" fillId="0" borderId="0" xfId="0" applyFont="1" applyFill="1"/>
    <xf numFmtId="0" fontId="65" fillId="0" borderId="1" xfId="1" applyFont="1" applyFill="1" applyBorder="1" applyAlignment="1">
      <alignment horizontal="left" vertical="center"/>
    </xf>
    <xf numFmtId="0" fontId="65" fillId="0" borderId="0" xfId="1" applyFont="1" applyFill="1" applyBorder="1" applyAlignment="1">
      <alignment horizontal="left" vertical="center"/>
    </xf>
    <xf numFmtId="0" fontId="69" fillId="0" borderId="0" xfId="0" applyFont="1" applyFill="1" applyBorder="1" applyAlignment="1"/>
    <xf numFmtId="0" fontId="52" fillId="0" borderId="0" xfId="0" applyFont="1" applyFill="1" applyBorder="1" applyAlignment="1"/>
    <xf numFmtId="0" fontId="52" fillId="0" borderId="0" xfId="0" applyFont="1" applyFill="1" applyBorder="1"/>
    <xf numFmtId="0" fontId="70" fillId="0" borderId="0" xfId="0" applyFont="1" applyFill="1" applyBorder="1" applyAlignment="1">
      <alignment horizontal="right"/>
    </xf>
    <xf numFmtId="0" fontId="52" fillId="0" borderId="0" xfId="3" applyFont="1" applyFill="1" applyAlignment="1">
      <alignment horizontal="left"/>
    </xf>
    <xf numFmtId="0" fontId="52" fillId="0" borderId="0" xfId="3" applyNumberFormat="1" applyFont="1" applyFill="1" applyBorder="1" applyAlignment="1" applyProtection="1">
      <alignment vertical="top"/>
    </xf>
    <xf numFmtId="0" fontId="71" fillId="0" borderId="1" xfId="1" applyFont="1" applyFill="1" applyBorder="1" applyAlignment="1">
      <alignment horizontal="left" vertical="center"/>
    </xf>
    <xf numFmtId="0" fontId="71" fillId="0" borderId="0" xfId="1" applyFont="1" applyFill="1" applyBorder="1" applyAlignment="1">
      <alignment horizontal="center" vertical="center"/>
    </xf>
    <xf numFmtId="0" fontId="73" fillId="0" borderId="0" xfId="0" applyFont="1" applyFill="1" applyBorder="1" applyAlignment="1"/>
    <xf numFmtId="0" fontId="72" fillId="0" borderId="0" xfId="0" applyNumberFormat="1" applyFont="1" applyFill="1" applyBorder="1" applyAlignment="1" applyProtection="1">
      <alignment vertical="top" wrapText="1"/>
    </xf>
    <xf numFmtId="0" fontId="71" fillId="0" borderId="0" xfId="3" applyNumberFormat="1" applyFont="1" applyFill="1" applyBorder="1" applyAlignment="1" applyProtection="1">
      <alignment vertical="center" wrapText="1"/>
    </xf>
    <xf numFmtId="0" fontId="72" fillId="0" borderId="0" xfId="3" applyNumberFormat="1" applyFont="1" applyFill="1" applyBorder="1" applyAlignment="1" applyProtection="1">
      <alignment vertical="center" wrapText="1"/>
    </xf>
    <xf numFmtId="0" fontId="74" fillId="0" borderId="0" xfId="3" applyNumberFormat="1" applyFont="1" applyFill="1" applyBorder="1" applyAlignment="1" applyProtection="1">
      <alignment vertical="center" wrapText="1"/>
    </xf>
    <xf numFmtId="0" fontId="72" fillId="0" borderId="0" xfId="0" applyNumberFormat="1" applyFont="1" applyFill="1" applyBorder="1" applyAlignment="1" applyProtection="1">
      <alignment vertical="top"/>
    </xf>
    <xf numFmtId="0" fontId="73" fillId="0" borderId="0" xfId="0" applyNumberFormat="1" applyFont="1" applyFill="1" applyBorder="1" applyAlignment="1" applyProtection="1">
      <alignment horizontal="left" vertical="top" wrapText="1" indent="1"/>
    </xf>
    <xf numFmtId="0" fontId="73" fillId="0" borderId="0" xfId="0" applyNumberFormat="1" applyFont="1" applyFill="1" applyBorder="1" applyAlignment="1" applyProtection="1">
      <alignment horizontal="left" vertical="top" indent="1"/>
    </xf>
    <xf numFmtId="0" fontId="74" fillId="0" borderId="0" xfId="0" applyFont="1" applyFill="1" applyBorder="1"/>
    <xf numFmtId="0" fontId="72" fillId="0" borderId="0" xfId="0" applyFont="1" applyFill="1" applyBorder="1"/>
    <xf numFmtId="0" fontId="75" fillId="0" borderId="0" xfId="0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horizontal="right"/>
    </xf>
    <xf numFmtId="0" fontId="73" fillId="0" borderId="0" xfId="0" applyFont="1" applyFill="1" applyBorder="1" applyAlignment="1">
      <alignment horizontal="right"/>
    </xf>
    <xf numFmtId="0" fontId="74" fillId="0" borderId="0" xfId="1" applyFont="1" applyFill="1" applyBorder="1" applyAlignment="1">
      <alignment horizontal="left"/>
    </xf>
    <xf numFmtId="0" fontId="74" fillId="0" borderId="0" xfId="1" applyFont="1" applyFill="1" applyBorder="1" applyAlignment="1">
      <alignment horizontal="right"/>
    </xf>
    <xf numFmtId="0" fontId="76" fillId="0" borderId="0" xfId="3" applyNumberFormat="1" applyFont="1" applyFill="1" applyBorder="1" applyAlignment="1" applyProtection="1">
      <alignment vertical="top"/>
    </xf>
    <xf numFmtId="0" fontId="72" fillId="0" borderId="0" xfId="3" applyFont="1" applyFill="1" applyAlignment="1">
      <alignment horizontal="left"/>
    </xf>
    <xf numFmtId="0" fontId="72" fillId="0" borderId="0" xfId="3" applyNumberFormat="1" applyFont="1" applyFill="1" applyBorder="1" applyAlignment="1" applyProtection="1">
      <alignment vertical="top"/>
    </xf>
    <xf numFmtId="0" fontId="52" fillId="0" borderId="1" xfId="3" applyNumberFormat="1" applyFont="1" applyFill="1" applyBorder="1" applyAlignment="1" applyProtection="1">
      <alignment vertical="top"/>
    </xf>
    <xf numFmtId="167" fontId="52" fillId="0" borderId="1" xfId="3" applyNumberFormat="1" applyFont="1" applyFill="1" applyBorder="1" applyAlignment="1" applyProtection="1">
      <alignment vertical="top"/>
    </xf>
    <xf numFmtId="167" fontId="52" fillId="0" borderId="0" xfId="3" applyNumberFormat="1" applyFont="1" applyFill="1" applyBorder="1" applyAlignment="1" applyProtection="1">
      <alignment vertical="top"/>
    </xf>
    <xf numFmtId="0" fontId="52" fillId="0" borderId="0" xfId="0" applyFont="1" applyFill="1" applyBorder="1" applyAlignment="1">
      <alignment horizontal="left" vertical="center"/>
    </xf>
    <xf numFmtId="14" fontId="52" fillId="0" borderId="0" xfId="3" applyNumberFormat="1" applyFont="1" applyFill="1" applyBorder="1" applyAlignment="1" applyProtection="1">
      <alignment vertical="top"/>
    </xf>
    <xf numFmtId="0" fontId="52" fillId="0" borderId="0" xfId="3" applyNumberFormat="1" applyFont="1" applyFill="1" applyBorder="1" applyAlignment="1" applyProtection="1">
      <alignment horizontal="center" vertical="center"/>
    </xf>
    <xf numFmtId="167" fontId="65" fillId="0" borderId="0" xfId="3" applyNumberFormat="1" applyFont="1" applyFill="1" applyBorder="1" applyAlignment="1" applyProtection="1">
      <alignment horizontal="center" vertical="center" wrapText="1"/>
    </xf>
    <xf numFmtId="0" fontId="52" fillId="0" borderId="0" xfId="3" applyNumberFormat="1" applyFont="1" applyFill="1" applyBorder="1" applyAlignment="1" applyProtection="1">
      <alignment vertical="top"/>
      <protection locked="0"/>
    </xf>
    <xf numFmtId="167" fontId="52" fillId="0" borderId="0" xfId="3" applyNumberFormat="1" applyFont="1" applyFill="1" applyBorder="1" applyAlignment="1" applyProtection="1">
      <alignment vertical="top"/>
      <protection locked="0"/>
    </xf>
    <xf numFmtId="0" fontId="65" fillId="0" borderId="0" xfId="0" applyFont="1" applyFill="1" applyBorder="1" applyAlignment="1">
      <alignment horizontal="right"/>
    </xf>
    <xf numFmtId="0" fontId="69" fillId="0" borderId="0" xfId="3" applyNumberFormat="1" applyFont="1" applyFill="1" applyBorder="1" applyAlignment="1" applyProtection="1">
      <alignment vertical="top"/>
      <protection locked="0"/>
    </xf>
    <xf numFmtId="167" fontId="65" fillId="0" borderId="0" xfId="0" applyNumberFormat="1" applyFont="1" applyFill="1" applyBorder="1" applyAlignment="1">
      <alignment horizontal="right"/>
    </xf>
    <xf numFmtId="0" fontId="70" fillId="0" borderId="0" xfId="3" applyNumberFormat="1" applyFont="1" applyFill="1" applyBorder="1" applyAlignment="1" applyProtection="1">
      <alignment vertical="center"/>
    </xf>
    <xf numFmtId="167" fontId="69" fillId="0" borderId="0" xfId="11" applyNumberFormat="1" applyFont="1" applyFill="1" applyBorder="1" applyAlignment="1" applyProtection="1">
      <alignment horizontal="right"/>
    </xf>
    <xf numFmtId="167" fontId="52" fillId="0" borderId="0" xfId="11" applyNumberFormat="1" applyFont="1" applyFill="1" applyBorder="1" applyAlignment="1" applyProtection="1">
      <alignment horizontal="right"/>
    </xf>
    <xf numFmtId="167" fontId="70" fillId="0" borderId="0" xfId="3" applyNumberFormat="1" applyFont="1" applyFill="1" applyBorder="1" applyAlignment="1" applyProtection="1">
      <alignment vertical="center"/>
    </xf>
    <xf numFmtId="167" fontId="69" fillId="0" borderId="0" xfId="11" applyNumberFormat="1" applyFont="1" applyFill="1" applyBorder="1" applyAlignment="1" applyProtection="1">
      <alignment vertical="center"/>
    </xf>
    <xf numFmtId="167" fontId="69" fillId="0" borderId="0" xfId="3" applyNumberFormat="1" applyFont="1" applyFill="1" applyBorder="1" applyAlignment="1" applyProtection="1">
      <alignment vertical="center"/>
    </xf>
    <xf numFmtId="167" fontId="52" fillId="0" borderId="0" xfId="3" applyNumberFormat="1" applyFont="1" applyFill="1" applyBorder="1" applyAlignment="1" applyProtection="1">
      <alignment horizontal="right"/>
    </xf>
    <xf numFmtId="167" fontId="65" fillId="0" borderId="0" xfId="3" applyNumberFormat="1" applyFont="1" applyFill="1" applyBorder="1" applyAlignment="1" applyProtection="1">
      <alignment horizontal="right"/>
    </xf>
    <xf numFmtId="167" fontId="65" fillId="0" borderId="0" xfId="3" applyNumberFormat="1" applyFont="1" applyFill="1" applyBorder="1" applyAlignment="1" applyProtection="1">
      <alignment vertical="center"/>
    </xf>
    <xf numFmtId="0" fontId="65" fillId="0" borderId="0" xfId="3" applyNumberFormat="1" applyFont="1" applyFill="1" applyBorder="1" applyAlignment="1" applyProtection="1">
      <alignment vertical="center"/>
    </xf>
    <xf numFmtId="166" fontId="65" fillId="0" borderId="0" xfId="3" applyNumberFormat="1" applyFont="1" applyFill="1" applyBorder="1" applyAlignment="1" applyProtection="1">
      <alignment vertical="center"/>
    </xf>
    <xf numFmtId="167" fontId="52" fillId="0" borderId="0" xfId="12" applyNumberFormat="1" applyFont="1" applyFill="1" applyBorder="1" applyAlignment="1" applyProtection="1">
      <alignment horizontal="right"/>
    </xf>
    <xf numFmtId="167" fontId="65" fillId="0" borderId="4" xfId="3" applyNumberFormat="1" applyFont="1" applyFill="1" applyBorder="1" applyAlignment="1" applyProtection="1">
      <alignment horizontal="right"/>
    </xf>
    <xf numFmtId="167" fontId="65" fillId="0" borderId="0" xfId="12" applyNumberFormat="1" applyFont="1" applyFill="1" applyBorder="1" applyAlignment="1" applyProtection="1">
      <alignment vertical="center"/>
    </xf>
    <xf numFmtId="167" fontId="52" fillId="0" borderId="0" xfId="12" applyNumberFormat="1" applyFont="1" applyFill="1" applyBorder="1" applyAlignment="1" applyProtection="1">
      <alignment vertical="center"/>
    </xf>
    <xf numFmtId="167" fontId="65" fillId="0" borderId="0" xfId="12" applyNumberFormat="1" applyFont="1" applyFill="1" applyBorder="1" applyAlignment="1" applyProtection="1">
      <alignment horizontal="right"/>
    </xf>
    <xf numFmtId="167" fontId="65" fillId="0" borderId="1" xfId="12" applyNumberFormat="1" applyFont="1" applyFill="1" applyBorder="1" applyAlignment="1" applyProtection="1">
      <alignment vertical="center"/>
    </xf>
    <xf numFmtId="167" fontId="65" fillId="0" borderId="1" xfId="12" applyNumberFormat="1" applyFont="1" applyFill="1" applyBorder="1" applyAlignment="1" applyProtection="1">
      <alignment horizontal="right"/>
    </xf>
    <xf numFmtId="167" fontId="65" fillId="0" borderId="1" xfId="11" applyNumberFormat="1" applyFont="1" applyFill="1" applyBorder="1" applyAlignment="1" applyProtection="1">
      <alignment horizontal="right"/>
    </xf>
    <xf numFmtId="167" fontId="52" fillId="0" borderId="0" xfId="3" applyNumberFormat="1" applyFont="1" applyFill="1" applyBorder="1" applyAlignment="1" applyProtection="1">
      <alignment vertical="center"/>
    </xf>
    <xf numFmtId="0" fontId="52" fillId="0" borderId="0" xfId="3" applyNumberFormat="1" applyFont="1" applyFill="1" applyBorder="1" applyAlignment="1" applyProtection="1">
      <alignment vertical="center"/>
    </xf>
    <xf numFmtId="0" fontId="70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right"/>
    </xf>
    <xf numFmtId="165" fontId="52" fillId="0" borderId="0" xfId="0" applyNumberFormat="1" applyFont="1" applyFill="1" applyBorder="1" applyAlignment="1">
      <alignment horizontal="right"/>
    </xf>
    <xf numFmtId="167" fontId="52" fillId="0" borderId="0" xfId="0" applyNumberFormat="1" applyFont="1" applyFill="1" applyBorder="1" applyAlignment="1">
      <alignment horizontal="right"/>
    </xf>
    <xf numFmtId="167" fontId="52" fillId="0" borderId="0" xfId="0" applyNumberFormat="1" applyFont="1" applyFill="1" applyBorder="1"/>
    <xf numFmtId="0" fontId="52" fillId="0" borderId="0" xfId="0" applyFont="1" applyFill="1" applyBorder="1" applyAlignment="1">
      <alignment horizontal="center"/>
    </xf>
    <xf numFmtId="0" fontId="70" fillId="0" borderId="0" xfId="1" applyFont="1" applyFill="1" applyBorder="1" applyAlignment="1">
      <alignment vertical="center"/>
    </xf>
    <xf numFmtId="0" fontId="52" fillId="0" borderId="0" xfId="3" applyNumberFormat="1" applyFont="1" applyFill="1" applyBorder="1" applyAlignment="1" applyProtection="1">
      <alignment horizontal="right"/>
    </xf>
    <xf numFmtId="0" fontId="69" fillId="0" borderId="0" xfId="1" applyFont="1" applyFill="1" applyBorder="1" applyAlignment="1">
      <alignment horizontal="right" vertical="center"/>
    </xf>
    <xf numFmtId="0" fontId="70" fillId="0" borderId="0" xfId="1" quotePrefix="1" applyFont="1" applyFill="1" applyBorder="1" applyAlignment="1">
      <alignment horizontal="left"/>
    </xf>
    <xf numFmtId="0" fontId="70" fillId="0" borderId="0" xfId="3" quotePrefix="1" applyNumberFormat="1" applyFont="1" applyFill="1" applyBorder="1" applyAlignment="1" applyProtection="1">
      <alignment horizontal="right" vertical="top"/>
    </xf>
    <xf numFmtId="0" fontId="70" fillId="0" borderId="0" xfId="3" applyNumberFormat="1" applyFont="1" applyFill="1" applyBorder="1" applyAlignment="1" applyProtection="1">
      <alignment vertical="top"/>
    </xf>
    <xf numFmtId="0" fontId="56" fillId="0" borderId="0" xfId="0" applyFont="1" applyFill="1" applyBorder="1" applyAlignment="1">
      <alignment horizontal="center" vertical="top"/>
    </xf>
    <xf numFmtId="0" fontId="56" fillId="0" borderId="0" xfId="3" applyNumberFormat="1" applyFont="1" applyFill="1" applyBorder="1" applyAlignment="1" applyProtection="1">
      <alignment horizontal="center" vertical="top" wrapText="1"/>
    </xf>
    <xf numFmtId="0" fontId="24" fillId="0" borderId="0" xfId="3" applyNumberFormat="1" applyFont="1" applyFill="1" applyBorder="1" applyAlignment="1" applyProtection="1">
      <alignment vertical="top"/>
    </xf>
    <xf numFmtId="167" fontId="24" fillId="0" borderId="0" xfId="3" applyNumberFormat="1" applyFont="1" applyFill="1" applyBorder="1" applyAlignment="1" applyProtection="1">
      <alignment vertical="top"/>
    </xf>
    <xf numFmtId="0" fontId="24" fillId="0" borderId="0" xfId="3" applyNumberFormat="1" applyFont="1" applyFill="1" applyBorder="1" applyAlignment="1" applyProtection="1">
      <alignment vertical="top"/>
      <protection locked="0"/>
    </xf>
    <xf numFmtId="0" fontId="24" fillId="0" borderId="0" xfId="0" applyFont="1" applyFill="1" applyBorder="1" applyAlignment="1">
      <alignment horizontal="center" vertical="top"/>
    </xf>
    <xf numFmtId="167" fontId="24" fillId="0" borderId="0" xfId="3" applyNumberFormat="1" applyFont="1" applyFill="1" applyBorder="1" applyAlignment="1" applyProtection="1">
      <alignment vertical="top"/>
      <protection locked="0"/>
    </xf>
    <xf numFmtId="0" fontId="56" fillId="0" borderId="0" xfId="3" applyNumberFormat="1" applyFont="1" applyFill="1" applyBorder="1" applyAlignment="1" applyProtection="1">
      <alignment horizontal="right" wrapText="1"/>
    </xf>
    <xf numFmtId="167" fontId="34" fillId="0" borderId="2" xfId="11" applyNumberFormat="1" applyFont="1" applyFill="1" applyBorder="1" applyAlignment="1">
      <alignment vertical="center"/>
    </xf>
    <xf numFmtId="167" fontId="18" fillId="0" borderId="0" xfId="3" applyNumberFormat="1" applyFont="1" applyFill="1" applyBorder="1" applyAlignment="1" applyProtection="1">
      <alignment vertical="center"/>
    </xf>
    <xf numFmtId="0" fontId="56" fillId="0" borderId="0" xfId="3" applyNumberFormat="1" applyFont="1" applyFill="1" applyBorder="1" applyAlignment="1" applyProtection="1">
      <alignment horizontal="right" vertical="top" wrapText="1"/>
    </xf>
    <xf numFmtId="0" fontId="24" fillId="0" borderId="0" xfId="0" applyFont="1" applyFill="1" applyBorder="1" applyAlignment="1">
      <alignment horizontal="right" vertical="top"/>
    </xf>
    <xf numFmtId="0" fontId="72" fillId="0" borderId="0" xfId="0" applyFont="1" applyFill="1" applyBorder="1" applyAlignment="1"/>
    <xf numFmtId="0" fontId="71" fillId="0" borderId="0" xfId="0" applyNumberFormat="1" applyFont="1" applyFill="1" applyBorder="1" applyAlignment="1" applyProtection="1">
      <alignment vertical="top" wrapText="1"/>
    </xf>
    <xf numFmtId="0" fontId="23" fillId="0" borderId="0" xfId="2" applyFont="1" applyFill="1" applyBorder="1"/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12" fillId="0" borderId="0" xfId="0" applyFont="1" applyFill="1"/>
    <xf numFmtId="167" fontId="52" fillId="0" borderId="1" xfId="12" applyNumberFormat="1" applyFont="1" applyFill="1" applyBorder="1" applyAlignment="1" applyProtection="1">
      <alignment vertical="center"/>
    </xf>
    <xf numFmtId="0" fontId="25" fillId="0" borderId="0" xfId="2" applyFont="1" applyFill="1" applyBorder="1" applyAlignment="1">
      <alignment vertical="top"/>
    </xf>
    <xf numFmtId="167" fontId="0" fillId="0" borderId="0" xfId="0" applyNumberFormat="1" applyFill="1"/>
    <xf numFmtId="167" fontId="52" fillId="0" borderId="1" xfId="12" applyNumberFormat="1" applyFont="1" applyFill="1" applyBorder="1" applyAlignment="1" applyProtection="1">
      <alignment horizontal="right"/>
    </xf>
    <xf numFmtId="167" fontId="52" fillId="0" borderId="5" xfId="12" applyNumberFormat="1" applyFont="1" applyFill="1" applyBorder="1" applyAlignment="1" applyProtection="1">
      <alignment vertical="center"/>
    </xf>
    <xf numFmtId="167" fontId="65" fillId="0" borderId="5" xfId="12" applyNumberFormat="1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horizontal="left" vertical="center"/>
    </xf>
    <xf numFmtId="167" fontId="57" fillId="0" borderId="0" xfId="11" applyNumberFormat="1" applyFont="1" applyFill="1" applyBorder="1" applyAlignment="1">
      <alignment horizontal="right"/>
    </xf>
    <xf numFmtId="165" fontId="23" fillId="0" borderId="2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/>
    </xf>
    <xf numFmtId="165" fontId="14" fillId="0" borderId="0" xfId="0" applyNumberFormat="1" applyFont="1" applyFill="1" applyBorder="1" applyAlignment="1">
      <alignment horizontal="right" vertical="top" wrapText="1"/>
    </xf>
    <xf numFmtId="0" fontId="25" fillId="0" borderId="0" xfId="6" applyFont="1" applyFill="1" applyBorder="1" applyAlignment="1">
      <alignment horizontal="left" vertical="center" wrapText="1"/>
    </xf>
    <xf numFmtId="164" fontId="19" fillId="0" borderId="0" xfId="0" applyNumberFormat="1" applyFont="1" applyFill="1" applyBorder="1"/>
    <xf numFmtId="169" fontId="19" fillId="0" borderId="0" xfId="0" applyNumberFormat="1" applyFont="1" applyFill="1" applyBorder="1"/>
    <xf numFmtId="0" fontId="73" fillId="0" borderId="0" xfId="0" applyNumberFormat="1" applyFont="1" applyFill="1" applyBorder="1" applyAlignment="1" applyProtection="1">
      <alignment vertical="top"/>
    </xf>
    <xf numFmtId="167" fontId="52" fillId="0" borderId="0" xfId="12" applyNumberFormat="1" applyFont="1" applyFill="1" applyBorder="1" applyAlignment="1" applyProtection="1">
      <alignment horizontal="center"/>
    </xf>
    <xf numFmtId="0" fontId="73" fillId="0" borderId="0" xfId="0" applyFont="1" applyFill="1" applyBorder="1"/>
    <xf numFmtId="0" fontId="89" fillId="0" borderId="0" xfId="0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left" wrapText="1"/>
    </xf>
    <xf numFmtId="0" fontId="50" fillId="0" borderId="0" xfId="0" applyFont="1" applyAlignment="1">
      <alignment horizontal="center" wrapText="1"/>
    </xf>
    <xf numFmtId="0" fontId="90" fillId="0" borderId="0" xfId="0" applyFont="1" applyFill="1" applyBorder="1" applyAlignment="1">
      <alignment horizontal="center" vertical="center"/>
    </xf>
    <xf numFmtId="0" fontId="50" fillId="0" borderId="0" xfId="0" applyFont="1" applyAlignment="1">
      <alignment horizontal="right"/>
    </xf>
    <xf numFmtId="167" fontId="57" fillId="0" borderId="0" xfId="12" applyNumberFormat="1" applyFont="1" applyFill="1" applyBorder="1" applyAlignment="1">
      <alignment horizontal="right"/>
    </xf>
    <xf numFmtId="167" fontId="52" fillId="0" borderId="0" xfId="3" applyNumberFormat="1" applyFont="1" applyFill="1" applyBorder="1" applyAlignment="1" applyProtection="1">
      <alignment horizontal="right"/>
    </xf>
    <xf numFmtId="167" fontId="65" fillId="0" borderId="0" xfId="3" applyNumberFormat="1" applyFont="1" applyFill="1" applyBorder="1" applyAlignment="1" applyProtection="1">
      <alignment horizontal="right"/>
    </xf>
    <xf numFmtId="167" fontId="65" fillId="0" borderId="0" xfId="3" applyNumberFormat="1" applyFont="1" applyFill="1" applyBorder="1" applyAlignment="1" applyProtection="1">
      <alignment vertical="center"/>
    </xf>
    <xf numFmtId="0" fontId="65" fillId="0" borderId="0" xfId="3" applyNumberFormat="1" applyFont="1" applyFill="1" applyBorder="1" applyAlignment="1" applyProtection="1">
      <alignment vertical="center"/>
    </xf>
    <xf numFmtId="167" fontId="65" fillId="0" borderId="4" xfId="3" applyNumberFormat="1" applyFont="1" applyFill="1" applyBorder="1" applyAlignment="1" applyProtection="1">
      <alignment horizontal="right"/>
    </xf>
    <xf numFmtId="167" fontId="52" fillId="0" borderId="0" xfId="17" applyNumberFormat="1" applyFont="1" applyFill="1" applyBorder="1" applyAlignment="1" applyProtection="1">
      <alignment horizontal="right"/>
    </xf>
    <xf numFmtId="167" fontId="65" fillId="0" borderId="0" xfId="17" applyNumberFormat="1" applyFont="1" applyFill="1" applyBorder="1" applyAlignment="1" applyProtection="1">
      <alignment vertical="center"/>
    </xf>
    <xf numFmtId="167" fontId="65" fillId="0" borderId="0" xfId="17" applyNumberFormat="1" applyFont="1" applyFill="1" applyBorder="1" applyAlignment="1" applyProtection="1">
      <alignment horizontal="right"/>
    </xf>
    <xf numFmtId="0" fontId="19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/>
    </xf>
    <xf numFmtId="167" fontId="52" fillId="0" borderId="0" xfId="17" applyNumberFormat="1" applyFont="1" applyFill="1" applyBorder="1" applyAlignment="1" applyProtection="1">
      <alignment horizontal="right"/>
    </xf>
    <xf numFmtId="167" fontId="65" fillId="0" borderId="4" xfId="3" applyNumberFormat="1" applyFont="1" applyFill="1" applyBorder="1" applyAlignment="1" applyProtection="1">
      <alignment horizontal="right"/>
    </xf>
    <xf numFmtId="167" fontId="65" fillId="0" borderId="0" xfId="17" applyNumberFormat="1" applyFont="1" applyFill="1" applyBorder="1" applyAlignment="1" applyProtection="1">
      <alignment vertical="center"/>
    </xf>
    <xf numFmtId="167" fontId="52" fillId="0" borderId="0" xfId="17" applyNumberFormat="1" applyFont="1" applyFill="1" applyBorder="1" applyAlignment="1" applyProtection="1">
      <alignment vertical="center"/>
    </xf>
    <xf numFmtId="167" fontId="65" fillId="0" borderId="0" xfId="17" applyNumberFormat="1" applyFont="1" applyFill="1" applyBorder="1" applyAlignment="1" applyProtection="1">
      <alignment horizontal="right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vertical="top" wrapText="1"/>
    </xf>
    <xf numFmtId="0" fontId="25" fillId="0" borderId="0" xfId="6" applyFont="1" applyAlignment="1">
      <alignment horizontal="left" vertical="center"/>
    </xf>
    <xf numFmtId="0" fontId="14" fillId="0" borderId="0" xfId="6" applyFont="1" applyAlignment="1">
      <alignment horizontal="center" vertical="center"/>
    </xf>
    <xf numFmtId="0" fontId="56" fillId="0" borderId="0" xfId="6" applyFont="1" applyAlignment="1">
      <alignment horizontal="center" vertical="center"/>
    </xf>
    <xf numFmtId="0" fontId="0" fillId="0" borderId="0" xfId="0" applyFill="1" applyBorder="1"/>
    <xf numFmtId="165" fontId="0" fillId="0" borderId="0" xfId="0" applyNumberFormat="1" applyFill="1" applyBorder="1"/>
    <xf numFmtId="0" fontId="88" fillId="0" borderId="0" xfId="0" applyFont="1" applyFill="1" applyBorder="1"/>
    <xf numFmtId="0" fontId="86" fillId="0" borderId="0" xfId="3" applyNumberFormat="1" applyFont="1" applyFill="1" applyBorder="1" applyAlignment="1" applyProtection="1">
      <alignment vertical="top"/>
    </xf>
    <xf numFmtId="165" fontId="25" fillId="0" borderId="0" xfId="5" applyNumberFormat="1" applyFont="1" applyFill="1" applyBorder="1" applyAlignment="1">
      <alignment horizontal="right" vertical="center"/>
    </xf>
    <xf numFmtId="0" fontId="73" fillId="0" borderId="0" xfId="0" applyFont="1" applyAlignment="1">
      <alignment horizontal="left" vertical="top" indent="1"/>
    </xf>
    <xf numFmtId="0" fontId="52" fillId="0" borderId="0" xfId="3" applyFont="1" applyAlignment="1">
      <alignment horizontal="center" vertical="center"/>
    </xf>
    <xf numFmtId="167" fontId="52" fillId="0" borderId="5" xfId="11" applyNumberFormat="1" applyFont="1" applyFill="1" applyBorder="1" applyAlignment="1" applyProtection="1">
      <alignment horizontal="right"/>
    </xf>
    <xf numFmtId="167" fontId="52" fillId="0" borderId="5" xfId="12" applyNumberFormat="1" applyFont="1" applyFill="1" applyBorder="1" applyAlignment="1" applyProtection="1">
      <alignment horizontal="right"/>
    </xf>
    <xf numFmtId="167" fontId="52" fillId="0" borderId="5" xfId="11" applyNumberFormat="1" applyFont="1" applyFill="1" applyBorder="1" applyAlignment="1" applyProtection="1">
      <alignment vertical="center"/>
    </xf>
    <xf numFmtId="167" fontId="52" fillId="0" borderId="0" xfId="11" applyNumberFormat="1" applyFont="1" applyFill="1" applyBorder="1" applyAlignment="1" applyProtection="1">
      <alignment vertical="center"/>
    </xf>
    <xf numFmtId="2" fontId="14" fillId="0" borderId="0" xfId="0" applyNumberFormat="1" applyFont="1" applyFill="1" applyBorder="1" applyAlignment="1">
      <alignment horizontal="center"/>
    </xf>
    <xf numFmtId="168" fontId="23" fillId="0" borderId="0" xfId="6" applyNumberFormat="1" applyFont="1" applyFill="1" applyAlignment="1">
      <alignment horizontal="righ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top"/>
    </xf>
    <xf numFmtId="165" fontId="7" fillId="0" borderId="0" xfId="0" applyNumberFormat="1" applyFont="1" applyFill="1" applyBorder="1" applyAlignment="1">
      <alignment horizontal="right" vertical="top" wrapText="1"/>
    </xf>
    <xf numFmtId="165" fontId="14" fillId="0" borderId="0" xfId="0" applyNumberFormat="1" applyFont="1" applyFill="1" applyBorder="1" applyAlignment="1">
      <alignment horizontal="right" vertical="top" wrapText="1"/>
    </xf>
    <xf numFmtId="0" fontId="87" fillId="0" borderId="0" xfId="0" applyFont="1" applyFill="1" applyAlignment="1">
      <alignment horizontal="left" wrapText="1"/>
    </xf>
    <xf numFmtId="0" fontId="56" fillId="0" borderId="0" xfId="3" applyNumberFormat="1" applyFont="1" applyFill="1" applyBorder="1" applyAlignment="1" applyProtection="1">
      <alignment horizontal="right" vertical="top" wrapText="1"/>
    </xf>
    <xf numFmtId="0" fontId="24" fillId="0" borderId="0" xfId="0" applyFont="1" applyFill="1" applyBorder="1" applyAlignment="1">
      <alignment horizontal="right" vertical="top"/>
    </xf>
    <xf numFmtId="0" fontId="23" fillId="0" borderId="0" xfId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65" fillId="0" borderId="0" xfId="6" applyFont="1" applyFill="1" applyBorder="1" applyAlignment="1">
      <alignment horizontal="center" vertical="center"/>
    </xf>
    <xf numFmtId="0" fontId="72" fillId="0" borderId="0" xfId="3" applyNumberFormat="1" applyFont="1" applyFill="1" applyBorder="1" applyAlignment="1" applyProtection="1"/>
    <xf numFmtId="0" fontId="72" fillId="0" borderId="0" xfId="0" applyFont="1" applyFill="1" applyBorder="1" applyAlignment="1"/>
  </cellXfs>
  <cellStyles count="1343">
    <cellStyle name="20% - Accent1" xfId="69" builtinId="30" customBuiltin="1"/>
    <cellStyle name="20% - Accent1 2" xfId="404" xr:uid="{00000000-0005-0000-0000-000001000000}"/>
    <cellStyle name="20% - Accent1 2 2" xfId="493" xr:uid="{00000000-0005-0000-0000-000002000000}"/>
    <cellStyle name="20% - Accent1 2 2 2" xfId="657" xr:uid="{00000000-0005-0000-0000-000003000000}"/>
    <cellStyle name="20% - Accent1 2 2 2 2" xfId="1225" xr:uid="{00000000-0005-0000-0000-000004000000}"/>
    <cellStyle name="20% - Accent1 2 2 3" xfId="1062" xr:uid="{00000000-0005-0000-0000-000005000000}"/>
    <cellStyle name="20% - Accent1 2 3" xfId="570" xr:uid="{00000000-0005-0000-0000-000006000000}"/>
    <cellStyle name="20% - Accent1 2 3 2" xfId="1138" xr:uid="{00000000-0005-0000-0000-000007000000}"/>
    <cellStyle name="20% - Accent1 2 4" xfId="808" xr:uid="{00000000-0005-0000-0000-000008000000}"/>
    <cellStyle name="20% - Accent1 2 5" xfId="975" xr:uid="{00000000-0005-0000-0000-000009000000}"/>
    <cellStyle name="20% - Accent1 3" xfId="439" xr:uid="{00000000-0005-0000-0000-00000A000000}"/>
    <cellStyle name="20% - Accent1 3 2" xfId="604" xr:uid="{00000000-0005-0000-0000-00000B000000}"/>
    <cellStyle name="20% - Accent1 3 2 2" xfId="1172" xr:uid="{00000000-0005-0000-0000-00000C000000}"/>
    <cellStyle name="20% - Accent1 3 3" xfId="1009" xr:uid="{00000000-0005-0000-0000-00000D000000}"/>
    <cellStyle name="20% - Accent1 4" xfId="528" xr:uid="{00000000-0005-0000-0000-00000E000000}"/>
    <cellStyle name="20% - Accent1 4 2" xfId="1096" xr:uid="{00000000-0005-0000-0000-00000F000000}"/>
    <cellStyle name="20% - Accent1 5" xfId="714" xr:uid="{00000000-0005-0000-0000-000010000000}"/>
    <cellStyle name="20% - Accent1 5 2" xfId="1271" xr:uid="{00000000-0005-0000-0000-000011000000}"/>
    <cellStyle name="20% - Accent1 6" xfId="341" xr:uid="{00000000-0005-0000-0000-000012000000}"/>
    <cellStyle name="20% - Accent1 6 2" xfId="930" xr:uid="{00000000-0005-0000-0000-000013000000}"/>
    <cellStyle name="20% - Accent1 7" xfId="909" xr:uid="{00000000-0005-0000-0000-000014000000}"/>
    <cellStyle name="20% - Accent2" xfId="72" builtinId="34" customBuiltin="1"/>
    <cellStyle name="20% - Accent2 2" xfId="406" xr:uid="{00000000-0005-0000-0000-000016000000}"/>
    <cellStyle name="20% - Accent2 2 2" xfId="495" xr:uid="{00000000-0005-0000-0000-000017000000}"/>
    <cellStyle name="20% - Accent2 2 2 2" xfId="659" xr:uid="{00000000-0005-0000-0000-000018000000}"/>
    <cellStyle name="20% - Accent2 2 2 2 2" xfId="1227" xr:uid="{00000000-0005-0000-0000-000019000000}"/>
    <cellStyle name="20% - Accent2 2 2 3" xfId="1064" xr:uid="{00000000-0005-0000-0000-00001A000000}"/>
    <cellStyle name="20% - Accent2 2 3" xfId="572" xr:uid="{00000000-0005-0000-0000-00001B000000}"/>
    <cellStyle name="20% - Accent2 2 3 2" xfId="1140" xr:uid="{00000000-0005-0000-0000-00001C000000}"/>
    <cellStyle name="20% - Accent2 2 4" xfId="812" xr:uid="{00000000-0005-0000-0000-00001D000000}"/>
    <cellStyle name="20% - Accent2 2 5" xfId="977" xr:uid="{00000000-0005-0000-0000-00001E000000}"/>
    <cellStyle name="20% - Accent2 3" xfId="441" xr:uid="{00000000-0005-0000-0000-00001F000000}"/>
    <cellStyle name="20% - Accent2 3 2" xfId="606" xr:uid="{00000000-0005-0000-0000-000020000000}"/>
    <cellStyle name="20% - Accent2 3 2 2" xfId="1174" xr:uid="{00000000-0005-0000-0000-000021000000}"/>
    <cellStyle name="20% - Accent2 3 3" xfId="1011" xr:uid="{00000000-0005-0000-0000-000022000000}"/>
    <cellStyle name="20% - Accent2 4" xfId="530" xr:uid="{00000000-0005-0000-0000-000023000000}"/>
    <cellStyle name="20% - Accent2 4 2" xfId="1098" xr:uid="{00000000-0005-0000-0000-000024000000}"/>
    <cellStyle name="20% - Accent2 5" xfId="716" xr:uid="{00000000-0005-0000-0000-000025000000}"/>
    <cellStyle name="20% - Accent2 5 2" xfId="1273" xr:uid="{00000000-0005-0000-0000-000026000000}"/>
    <cellStyle name="20% - Accent2 6" xfId="345" xr:uid="{00000000-0005-0000-0000-000027000000}"/>
    <cellStyle name="20% - Accent2 6 2" xfId="932" xr:uid="{00000000-0005-0000-0000-000028000000}"/>
    <cellStyle name="20% - Accent2 7" xfId="911" xr:uid="{00000000-0005-0000-0000-000029000000}"/>
    <cellStyle name="20% - Accent3" xfId="75" builtinId="38" customBuiltin="1"/>
    <cellStyle name="20% - Accent3 2" xfId="408" xr:uid="{00000000-0005-0000-0000-00002B000000}"/>
    <cellStyle name="20% - Accent3 2 2" xfId="497" xr:uid="{00000000-0005-0000-0000-00002C000000}"/>
    <cellStyle name="20% - Accent3 2 2 2" xfId="661" xr:uid="{00000000-0005-0000-0000-00002D000000}"/>
    <cellStyle name="20% - Accent3 2 2 2 2" xfId="1229" xr:uid="{00000000-0005-0000-0000-00002E000000}"/>
    <cellStyle name="20% - Accent3 2 2 3" xfId="1066" xr:uid="{00000000-0005-0000-0000-00002F000000}"/>
    <cellStyle name="20% - Accent3 2 3" xfId="574" xr:uid="{00000000-0005-0000-0000-000030000000}"/>
    <cellStyle name="20% - Accent3 2 3 2" xfId="1142" xr:uid="{00000000-0005-0000-0000-000031000000}"/>
    <cellStyle name="20% - Accent3 2 4" xfId="816" xr:uid="{00000000-0005-0000-0000-000032000000}"/>
    <cellStyle name="20% - Accent3 2 5" xfId="979" xr:uid="{00000000-0005-0000-0000-000033000000}"/>
    <cellStyle name="20% - Accent3 3" xfId="443" xr:uid="{00000000-0005-0000-0000-000034000000}"/>
    <cellStyle name="20% - Accent3 3 2" xfId="608" xr:uid="{00000000-0005-0000-0000-000035000000}"/>
    <cellStyle name="20% - Accent3 3 2 2" xfId="1176" xr:uid="{00000000-0005-0000-0000-000036000000}"/>
    <cellStyle name="20% - Accent3 3 3" xfId="1013" xr:uid="{00000000-0005-0000-0000-000037000000}"/>
    <cellStyle name="20% - Accent3 4" xfId="532" xr:uid="{00000000-0005-0000-0000-000038000000}"/>
    <cellStyle name="20% - Accent3 4 2" xfId="1100" xr:uid="{00000000-0005-0000-0000-000039000000}"/>
    <cellStyle name="20% - Accent3 5" xfId="718" xr:uid="{00000000-0005-0000-0000-00003A000000}"/>
    <cellStyle name="20% - Accent3 5 2" xfId="1275" xr:uid="{00000000-0005-0000-0000-00003B000000}"/>
    <cellStyle name="20% - Accent3 6" xfId="349" xr:uid="{00000000-0005-0000-0000-00003C000000}"/>
    <cellStyle name="20% - Accent3 6 2" xfId="934" xr:uid="{00000000-0005-0000-0000-00003D000000}"/>
    <cellStyle name="20% - Accent3 7" xfId="913" xr:uid="{00000000-0005-0000-0000-00003E000000}"/>
    <cellStyle name="20% - Accent4" xfId="78" builtinId="42" customBuiltin="1"/>
    <cellStyle name="20% - Accent4 2" xfId="410" xr:uid="{00000000-0005-0000-0000-000040000000}"/>
    <cellStyle name="20% - Accent4 2 2" xfId="499" xr:uid="{00000000-0005-0000-0000-000041000000}"/>
    <cellStyle name="20% - Accent4 2 2 2" xfId="663" xr:uid="{00000000-0005-0000-0000-000042000000}"/>
    <cellStyle name="20% - Accent4 2 2 2 2" xfId="1231" xr:uid="{00000000-0005-0000-0000-000043000000}"/>
    <cellStyle name="20% - Accent4 2 2 3" xfId="1068" xr:uid="{00000000-0005-0000-0000-000044000000}"/>
    <cellStyle name="20% - Accent4 2 3" xfId="576" xr:uid="{00000000-0005-0000-0000-000045000000}"/>
    <cellStyle name="20% - Accent4 2 3 2" xfId="1144" xr:uid="{00000000-0005-0000-0000-000046000000}"/>
    <cellStyle name="20% - Accent4 2 4" xfId="820" xr:uid="{00000000-0005-0000-0000-000047000000}"/>
    <cellStyle name="20% - Accent4 2 5" xfId="981" xr:uid="{00000000-0005-0000-0000-000048000000}"/>
    <cellStyle name="20% - Accent4 3" xfId="445" xr:uid="{00000000-0005-0000-0000-000049000000}"/>
    <cellStyle name="20% - Accent4 3 2" xfId="610" xr:uid="{00000000-0005-0000-0000-00004A000000}"/>
    <cellStyle name="20% - Accent4 3 2 2" xfId="1178" xr:uid="{00000000-0005-0000-0000-00004B000000}"/>
    <cellStyle name="20% - Accent4 3 3" xfId="1015" xr:uid="{00000000-0005-0000-0000-00004C000000}"/>
    <cellStyle name="20% - Accent4 4" xfId="534" xr:uid="{00000000-0005-0000-0000-00004D000000}"/>
    <cellStyle name="20% - Accent4 4 2" xfId="1102" xr:uid="{00000000-0005-0000-0000-00004E000000}"/>
    <cellStyle name="20% - Accent4 5" xfId="720" xr:uid="{00000000-0005-0000-0000-00004F000000}"/>
    <cellStyle name="20% - Accent4 5 2" xfId="1277" xr:uid="{00000000-0005-0000-0000-000050000000}"/>
    <cellStyle name="20% - Accent4 6" xfId="353" xr:uid="{00000000-0005-0000-0000-000051000000}"/>
    <cellStyle name="20% - Accent4 6 2" xfId="936" xr:uid="{00000000-0005-0000-0000-000052000000}"/>
    <cellStyle name="20% - Accent4 7" xfId="915" xr:uid="{00000000-0005-0000-0000-000053000000}"/>
    <cellStyle name="20% - Accent5" xfId="81" builtinId="46" customBuiltin="1"/>
    <cellStyle name="20% - Accent5 2" xfId="412" xr:uid="{00000000-0005-0000-0000-000055000000}"/>
    <cellStyle name="20% - Accent5 2 2" xfId="501" xr:uid="{00000000-0005-0000-0000-000056000000}"/>
    <cellStyle name="20% - Accent5 2 2 2" xfId="665" xr:uid="{00000000-0005-0000-0000-000057000000}"/>
    <cellStyle name="20% - Accent5 2 2 2 2" xfId="1233" xr:uid="{00000000-0005-0000-0000-000058000000}"/>
    <cellStyle name="20% - Accent5 2 2 3" xfId="1070" xr:uid="{00000000-0005-0000-0000-000059000000}"/>
    <cellStyle name="20% - Accent5 2 3" xfId="578" xr:uid="{00000000-0005-0000-0000-00005A000000}"/>
    <cellStyle name="20% - Accent5 2 3 2" xfId="1146" xr:uid="{00000000-0005-0000-0000-00005B000000}"/>
    <cellStyle name="20% - Accent5 2 4" xfId="824" xr:uid="{00000000-0005-0000-0000-00005C000000}"/>
    <cellStyle name="20% - Accent5 2 5" xfId="983" xr:uid="{00000000-0005-0000-0000-00005D000000}"/>
    <cellStyle name="20% - Accent5 3" xfId="447" xr:uid="{00000000-0005-0000-0000-00005E000000}"/>
    <cellStyle name="20% - Accent5 3 2" xfId="612" xr:uid="{00000000-0005-0000-0000-00005F000000}"/>
    <cellStyle name="20% - Accent5 3 2 2" xfId="1180" xr:uid="{00000000-0005-0000-0000-000060000000}"/>
    <cellStyle name="20% - Accent5 3 3" xfId="1017" xr:uid="{00000000-0005-0000-0000-000061000000}"/>
    <cellStyle name="20% - Accent5 4" xfId="536" xr:uid="{00000000-0005-0000-0000-000062000000}"/>
    <cellStyle name="20% - Accent5 4 2" xfId="1104" xr:uid="{00000000-0005-0000-0000-000063000000}"/>
    <cellStyle name="20% - Accent5 5" xfId="722" xr:uid="{00000000-0005-0000-0000-000064000000}"/>
    <cellStyle name="20% - Accent5 5 2" xfId="1279" xr:uid="{00000000-0005-0000-0000-000065000000}"/>
    <cellStyle name="20% - Accent5 6" xfId="357" xr:uid="{00000000-0005-0000-0000-000066000000}"/>
    <cellStyle name="20% - Accent5 6 2" xfId="938" xr:uid="{00000000-0005-0000-0000-000067000000}"/>
    <cellStyle name="20% - Accent5 7" xfId="917" xr:uid="{00000000-0005-0000-0000-000068000000}"/>
    <cellStyle name="20% - Accent6" xfId="84" builtinId="50" customBuiltin="1"/>
    <cellStyle name="20% - Accent6 2" xfId="414" xr:uid="{00000000-0005-0000-0000-00006A000000}"/>
    <cellStyle name="20% - Accent6 2 2" xfId="503" xr:uid="{00000000-0005-0000-0000-00006B000000}"/>
    <cellStyle name="20% - Accent6 2 2 2" xfId="667" xr:uid="{00000000-0005-0000-0000-00006C000000}"/>
    <cellStyle name="20% - Accent6 2 2 2 2" xfId="1235" xr:uid="{00000000-0005-0000-0000-00006D000000}"/>
    <cellStyle name="20% - Accent6 2 2 3" xfId="1072" xr:uid="{00000000-0005-0000-0000-00006E000000}"/>
    <cellStyle name="20% - Accent6 2 3" xfId="580" xr:uid="{00000000-0005-0000-0000-00006F000000}"/>
    <cellStyle name="20% - Accent6 2 3 2" xfId="1148" xr:uid="{00000000-0005-0000-0000-000070000000}"/>
    <cellStyle name="20% - Accent6 2 4" xfId="828" xr:uid="{00000000-0005-0000-0000-000071000000}"/>
    <cellStyle name="20% - Accent6 2 5" xfId="985" xr:uid="{00000000-0005-0000-0000-000072000000}"/>
    <cellStyle name="20% - Accent6 3" xfId="449" xr:uid="{00000000-0005-0000-0000-000073000000}"/>
    <cellStyle name="20% - Accent6 3 2" xfId="614" xr:uid="{00000000-0005-0000-0000-000074000000}"/>
    <cellStyle name="20% - Accent6 3 2 2" xfId="1182" xr:uid="{00000000-0005-0000-0000-000075000000}"/>
    <cellStyle name="20% - Accent6 3 3" xfId="1019" xr:uid="{00000000-0005-0000-0000-000076000000}"/>
    <cellStyle name="20% - Accent6 4" xfId="538" xr:uid="{00000000-0005-0000-0000-000077000000}"/>
    <cellStyle name="20% - Accent6 4 2" xfId="1106" xr:uid="{00000000-0005-0000-0000-000078000000}"/>
    <cellStyle name="20% - Accent6 5" xfId="724" xr:uid="{00000000-0005-0000-0000-000079000000}"/>
    <cellStyle name="20% - Accent6 5 2" xfId="1281" xr:uid="{00000000-0005-0000-0000-00007A000000}"/>
    <cellStyle name="20% - Accent6 6" xfId="361" xr:uid="{00000000-0005-0000-0000-00007B000000}"/>
    <cellStyle name="20% - Accent6 6 2" xfId="940" xr:uid="{00000000-0005-0000-0000-00007C000000}"/>
    <cellStyle name="20% - Accent6 7" xfId="919" xr:uid="{00000000-0005-0000-0000-00007D000000}"/>
    <cellStyle name="40% - Accent1" xfId="70" builtinId="31" customBuiltin="1"/>
    <cellStyle name="40% - Accent1 2" xfId="405" xr:uid="{00000000-0005-0000-0000-00007F000000}"/>
    <cellStyle name="40% - Accent1 2 2" xfId="494" xr:uid="{00000000-0005-0000-0000-000080000000}"/>
    <cellStyle name="40% - Accent1 2 2 2" xfId="658" xr:uid="{00000000-0005-0000-0000-000081000000}"/>
    <cellStyle name="40% - Accent1 2 2 2 2" xfId="1226" xr:uid="{00000000-0005-0000-0000-000082000000}"/>
    <cellStyle name="40% - Accent1 2 2 3" xfId="1063" xr:uid="{00000000-0005-0000-0000-000083000000}"/>
    <cellStyle name="40% - Accent1 2 3" xfId="571" xr:uid="{00000000-0005-0000-0000-000084000000}"/>
    <cellStyle name="40% - Accent1 2 3 2" xfId="1139" xr:uid="{00000000-0005-0000-0000-000085000000}"/>
    <cellStyle name="40% - Accent1 2 4" xfId="809" xr:uid="{00000000-0005-0000-0000-000086000000}"/>
    <cellStyle name="40% - Accent1 2 5" xfId="976" xr:uid="{00000000-0005-0000-0000-000087000000}"/>
    <cellStyle name="40% - Accent1 3" xfId="440" xr:uid="{00000000-0005-0000-0000-000088000000}"/>
    <cellStyle name="40% - Accent1 3 2" xfId="605" xr:uid="{00000000-0005-0000-0000-000089000000}"/>
    <cellStyle name="40% - Accent1 3 2 2" xfId="1173" xr:uid="{00000000-0005-0000-0000-00008A000000}"/>
    <cellStyle name="40% - Accent1 3 3" xfId="1010" xr:uid="{00000000-0005-0000-0000-00008B000000}"/>
    <cellStyle name="40% - Accent1 4" xfId="529" xr:uid="{00000000-0005-0000-0000-00008C000000}"/>
    <cellStyle name="40% - Accent1 4 2" xfId="1097" xr:uid="{00000000-0005-0000-0000-00008D000000}"/>
    <cellStyle name="40% - Accent1 5" xfId="715" xr:uid="{00000000-0005-0000-0000-00008E000000}"/>
    <cellStyle name="40% - Accent1 5 2" xfId="1272" xr:uid="{00000000-0005-0000-0000-00008F000000}"/>
    <cellStyle name="40% - Accent1 6" xfId="342" xr:uid="{00000000-0005-0000-0000-000090000000}"/>
    <cellStyle name="40% - Accent1 6 2" xfId="931" xr:uid="{00000000-0005-0000-0000-000091000000}"/>
    <cellStyle name="40% - Accent1 7" xfId="910" xr:uid="{00000000-0005-0000-0000-000092000000}"/>
    <cellStyle name="40% - Accent2" xfId="73" builtinId="35" customBuiltin="1"/>
    <cellStyle name="40% - Accent2 2" xfId="407" xr:uid="{00000000-0005-0000-0000-000094000000}"/>
    <cellStyle name="40% - Accent2 2 2" xfId="496" xr:uid="{00000000-0005-0000-0000-000095000000}"/>
    <cellStyle name="40% - Accent2 2 2 2" xfId="660" xr:uid="{00000000-0005-0000-0000-000096000000}"/>
    <cellStyle name="40% - Accent2 2 2 2 2" xfId="1228" xr:uid="{00000000-0005-0000-0000-000097000000}"/>
    <cellStyle name="40% - Accent2 2 2 3" xfId="1065" xr:uid="{00000000-0005-0000-0000-000098000000}"/>
    <cellStyle name="40% - Accent2 2 3" xfId="573" xr:uid="{00000000-0005-0000-0000-000099000000}"/>
    <cellStyle name="40% - Accent2 2 3 2" xfId="1141" xr:uid="{00000000-0005-0000-0000-00009A000000}"/>
    <cellStyle name="40% - Accent2 2 4" xfId="813" xr:uid="{00000000-0005-0000-0000-00009B000000}"/>
    <cellStyle name="40% - Accent2 2 5" xfId="978" xr:uid="{00000000-0005-0000-0000-00009C000000}"/>
    <cellStyle name="40% - Accent2 3" xfId="442" xr:uid="{00000000-0005-0000-0000-00009D000000}"/>
    <cellStyle name="40% - Accent2 3 2" xfId="607" xr:uid="{00000000-0005-0000-0000-00009E000000}"/>
    <cellStyle name="40% - Accent2 3 2 2" xfId="1175" xr:uid="{00000000-0005-0000-0000-00009F000000}"/>
    <cellStyle name="40% - Accent2 3 3" xfId="1012" xr:uid="{00000000-0005-0000-0000-0000A0000000}"/>
    <cellStyle name="40% - Accent2 4" xfId="531" xr:uid="{00000000-0005-0000-0000-0000A1000000}"/>
    <cellStyle name="40% - Accent2 4 2" xfId="1099" xr:uid="{00000000-0005-0000-0000-0000A2000000}"/>
    <cellStyle name="40% - Accent2 5" xfId="717" xr:uid="{00000000-0005-0000-0000-0000A3000000}"/>
    <cellStyle name="40% - Accent2 5 2" xfId="1274" xr:uid="{00000000-0005-0000-0000-0000A4000000}"/>
    <cellStyle name="40% - Accent2 6" xfId="346" xr:uid="{00000000-0005-0000-0000-0000A5000000}"/>
    <cellStyle name="40% - Accent2 6 2" xfId="933" xr:uid="{00000000-0005-0000-0000-0000A6000000}"/>
    <cellStyle name="40% - Accent2 7" xfId="912" xr:uid="{00000000-0005-0000-0000-0000A7000000}"/>
    <cellStyle name="40% - Accent3" xfId="76" builtinId="39" customBuiltin="1"/>
    <cellStyle name="40% - Accent3 2" xfId="409" xr:uid="{00000000-0005-0000-0000-0000A9000000}"/>
    <cellStyle name="40% - Accent3 2 2" xfId="498" xr:uid="{00000000-0005-0000-0000-0000AA000000}"/>
    <cellStyle name="40% - Accent3 2 2 2" xfId="662" xr:uid="{00000000-0005-0000-0000-0000AB000000}"/>
    <cellStyle name="40% - Accent3 2 2 2 2" xfId="1230" xr:uid="{00000000-0005-0000-0000-0000AC000000}"/>
    <cellStyle name="40% - Accent3 2 2 3" xfId="1067" xr:uid="{00000000-0005-0000-0000-0000AD000000}"/>
    <cellStyle name="40% - Accent3 2 3" xfId="575" xr:uid="{00000000-0005-0000-0000-0000AE000000}"/>
    <cellStyle name="40% - Accent3 2 3 2" xfId="1143" xr:uid="{00000000-0005-0000-0000-0000AF000000}"/>
    <cellStyle name="40% - Accent3 2 4" xfId="817" xr:uid="{00000000-0005-0000-0000-0000B0000000}"/>
    <cellStyle name="40% - Accent3 2 5" xfId="980" xr:uid="{00000000-0005-0000-0000-0000B1000000}"/>
    <cellStyle name="40% - Accent3 3" xfId="444" xr:uid="{00000000-0005-0000-0000-0000B2000000}"/>
    <cellStyle name="40% - Accent3 3 2" xfId="609" xr:uid="{00000000-0005-0000-0000-0000B3000000}"/>
    <cellStyle name="40% - Accent3 3 2 2" xfId="1177" xr:uid="{00000000-0005-0000-0000-0000B4000000}"/>
    <cellStyle name="40% - Accent3 3 3" xfId="1014" xr:uid="{00000000-0005-0000-0000-0000B5000000}"/>
    <cellStyle name="40% - Accent3 4" xfId="533" xr:uid="{00000000-0005-0000-0000-0000B6000000}"/>
    <cellStyle name="40% - Accent3 4 2" xfId="1101" xr:uid="{00000000-0005-0000-0000-0000B7000000}"/>
    <cellStyle name="40% - Accent3 5" xfId="719" xr:uid="{00000000-0005-0000-0000-0000B8000000}"/>
    <cellStyle name="40% - Accent3 5 2" xfId="1276" xr:uid="{00000000-0005-0000-0000-0000B9000000}"/>
    <cellStyle name="40% - Accent3 6" xfId="350" xr:uid="{00000000-0005-0000-0000-0000BA000000}"/>
    <cellStyle name="40% - Accent3 6 2" xfId="935" xr:uid="{00000000-0005-0000-0000-0000BB000000}"/>
    <cellStyle name="40% - Accent3 7" xfId="914" xr:uid="{00000000-0005-0000-0000-0000BC000000}"/>
    <cellStyle name="40% - Accent4" xfId="79" builtinId="43" customBuiltin="1"/>
    <cellStyle name="40% - Accent4 2" xfId="411" xr:uid="{00000000-0005-0000-0000-0000BE000000}"/>
    <cellStyle name="40% - Accent4 2 2" xfId="500" xr:uid="{00000000-0005-0000-0000-0000BF000000}"/>
    <cellStyle name="40% - Accent4 2 2 2" xfId="664" xr:uid="{00000000-0005-0000-0000-0000C0000000}"/>
    <cellStyle name="40% - Accent4 2 2 2 2" xfId="1232" xr:uid="{00000000-0005-0000-0000-0000C1000000}"/>
    <cellStyle name="40% - Accent4 2 2 3" xfId="1069" xr:uid="{00000000-0005-0000-0000-0000C2000000}"/>
    <cellStyle name="40% - Accent4 2 3" xfId="577" xr:uid="{00000000-0005-0000-0000-0000C3000000}"/>
    <cellStyle name="40% - Accent4 2 3 2" xfId="1145" xr:uid="{00000000-0005-0000-0000-0000C4000000}"/>
    <cellStyle name="40% - Accent4 2 4" xfId="821" xr:uid="{00000000-0005-0000-0000-0000C5000000}"/>
    <cellStyle name="40% - Accent4 2 5" xfId="982" xr:uid="{00000000-0005-0000-0000-0000C6000000}"/>
    <cellStyle name="40% - Accent4 3" xfId="446" xr:uid="{00000000-0005-0000-0000-0000C7000000}"/>
    <cellStyle name="40% - Accent4 3 2" xfId="611" xr:uid="{00000000-0005-0000-0000-0000C8000000}"/>
    <cellStyle name="40% - Accent4 3 2 2" xfId="1179" xr:uid="{00000000-0005-0000-0000-0000C9000000}"/>
    <cellStyle name="40% - Accent4 3 3" xfId="1016" xr:uid="{00000000-0005-0000-0000-0000CA000000}"/>
    <cellStyle name="40% - Accent4 4" xfId="535" xr:uid="{00000000-0005-0000-0000-0000CB000000}"/>
    <cellStyle name="40% - Accent4 4 2" xfId="1103" xr:uid="{00000000-0005-0000-0000-0000CC000000}"/>
    <cellStyle name="40% - Accent4 5" xfId="721" xr:uid="{00000000-0005-0000-0000-0000CD000000}"/>
    <cellStyle name="40% - Accent4 5 2" xfId="1278" xr:uid="{00000000-0005-0000-0000-0000CE000000}"/>
    <cellStyle name="40% - Accent4 6" xfId="354" xr:uid="{00000000-0005-0000-0000-0000CF000000}"/>
    <cellStyle name="40% - Accent4 6 2" xfId="937" xr:uid="{00000000-0005-0000-0000-0000D0000000}"/>
    <cellStyle name="40% - Accent4 7" xfId="916" xr:uid="{00000000-0005-0000-0000-0000D1000000}"/>
    <cellStyle name="40% - Accent5" xfId="82" builtinId="47" customBuiltin="1"/>
    <cellStyle name="40% - Accent5 2" xfId="413" xr:uid="{00000000-0005-0000-0000-0000D3000000}"/>
    <cellStyle name="40% - Accent5 2 2" xfId="502" xr:uid="{00000000-0005-0000-0000-0000D4000000}"/>
    <cellStyle name="40% - Accent5 2 2 2" xfId="666" xr:uid="{00000000-0005-0000-0000-0000D5000000}"/>
    <cellStyle name="40% - Accent5 2 2 2 2" xfId="1234" xr:uid="{00000000-0005-0000-0000-0000D6000000}"/>
    <cellStyle name="40% - Accent5 2 2 3" xfId="1071" xr:uid="{00000000-0005-0000-0000-0000D7000000}"/>
    <cellStyle name="40% - Accent5 2 3" xfId="579" xr:uid="{00000000-0005-0000-0000-0000D8000000}"/>
    <cellStyle name="40% - Accent5 2 3 2" xfId="1147" xr:uid="{00000000-0005-0000-0000-0000D9000000}"/>
    <cellStyle name="40% - Accent5 2 4" xfId="825" xr:uid="{00000000-0005-0000-0000-0000DA000000}"/>
    <cellStyle name="40% - Accent5 2 5" xfId="984" xr:uid="{00000000-0005-0000-0000-0000DB000000}"/>
    <cellStyle name="40% - Accent5 3" xfId="448" xr:uid="{00000000-0005-0000-0000-0000DC000000}"/>
    <cellStyle name="40% - Accent5 3 2" xfId="613" xr:uid="{00000000-0005-0000-0000-0000DD000000}"/>
    <cellStyle name="40% - Accent5 3 2 2" xfId="1181" xr:uid="{00000000-0005-0000-0000-0000DE000000}"/>
    <cellStyle name="40% - Accent5 3 3" xfId="1018" xr:uid="{00000000-0005-0000-0000-0000DF000000}"/>
    <cellStyle name="40% - Accent5 4" xfId="537" xr:uid="{00000000-0005-0000-0000-0000E0000000}"/>
    <cellStyle name="40% - Accent5 4 2" xfId="1105" xr:uid="{00000000-0005-0000-0000-0000E1000000}"/>
    <cellStyle name="40% - Accent5 5" xfId="723" xr:uid="{00000000-0005-0000-0000-0000E2000000}"/>
    <cellStyle name="40% - Accent5 5 2" xfId="1280" xr:uid="{00000000-0005-0000-0000-0000E3000000}"/>
    <cellStyle name="40% - Accent5 6" xfId="358" xr:uid="{00000000-0005-0000-0000-0000E4000000}"/>
    <cellStyle name="40% - Accent5 6 2" xfId="939" xr:uid="{00000000-0005-0000-0000-0000E5000000}"/>
    <cellStyle name="40% - Accent5 7" xfId="918" xr:uid="{00000000-0005-0000-0000-0000E6000000}"/>
    <cellStyle name="40% - Accent6" xfId="85" builtinId="51" customBuiltin="1"/>
    <cellStyle name="40% - Accent6 2" xfId="415" xr:uid="{00000000-0005-0000-0000-0000E8000000}"/>
    <cellStyle name="40% - Accent6 2 2" xfId="504" xr:uid="{00000000-0005-0000-0000-0000E9000000}"/>
    <cellStyle name="40% - Accent6 2 2 2" xfId="668" xr:uid="{00000000-0005-0000-0000-0000EA000000}"/>
    <cellStyle name="40% - Accent6 2 2 2 2" xfId="1236" xr:uid="{00000000-0005-0000-0000-0000EB000000}"/>
    <cellStyle name="40% - Accent6 2 2 3" xfId="1073" xr:uid="{00000000-0005-0000-0000-0000EC000000}"/>
    <cellStyle name="40% - Accent6 2 3" xfId="581" xr:uid="{00000000-0005-0000-0000-0000ED000000}"/>
    <cellStyle name="40% - Accent6 2 3 2" xfId="1149" xr:uid="{00000000-0005-0000-0000-0000EE000000}"/>
    <cellStyle name="40% - Accent6 2 4" xfId="829" xr:uid="{00000000-0005-0000-0000-0000EF000000}"/>
    <cellStyle name="40% - Accent6 2 5" xfId="986" xr:uid="{00000000-0005-0000-0000-0000F0000000}"/>
    <cellStyle name="40% - Accent6 3" xfId="450" xr:uid="{00000000-0005-0000-0000-0000F1000000}"/>
    <cellStyle name="40% - Accent6 3 2" xfId="615" xr:uid="{00000000-0005-0000-0000-0000F2000000}"/>
    <cellStyle name="40% - Accent6 3 2 2" xfId="1183" xr:uid="{00000000-0005-0000-0000-0000F3000000}"/>
    <cellStyle name="40% - Accent6 3 3" xfId="1020" xr:uid="{00000000-0005-0000-0000-0000F4000000}"/>
    <cellStyle name="40% - Accent6 4" xfId="539" xr:uid="{00000000-0005-0000-0000-0000F5000000}"/>
    <cellStyle name="40% - Accent6 4 2" xfId="1107" xr:uid="{00000000-0005-0000-0000-0000F6000000}"/>
    <cellStyle name="40% - Accent6 5" xfId="725" xr:uid="{00000000-0005-0000-0000-0000F7000000}"/>
    <cellStyle name="40% - Accent6 5 2" xfId="1282" xr:uid="{00000000-0005-0000-0000-0000F8000000}"/>
    <cellStyle name="40% - Accent6 6" xfId="362" xr:uid="{00000000-0005-0000-0000-0000F9000000}"/>
    <cellStyle name="40% - Accent6 6 2" xfId="941" xr:uid="{00000000-0005-0000-0000-0000FA000000}"/>
    <cellStyle name="40% - Accent6 7" xfId="920" xr:uid="{00000000-0005-0000-0000-0000FB000000}"/>
    <cellStyle name="60% - Accent1 2" xfId="728" xr:uid="{00000000-0005-0000-0000-0000FC000000}"/>
    <cellStyle name="60% - Accent1 2 2" xfId="810" xr:uid="{00000000-0005-0000-0000-0000FD000000}"/>
    <cellStyle name="60% - Accent1 3" xfId="343" xr:uid="{00000000-0005-0000-0000-0000FE000000}"/>
    <cellStyle name="60% - Accent2 2" xfId="729" xr:uid="{00000000-0005-0000-0000-0000FF000000}"/>
    <cellStyle name="60% - Accent2 2 2" xfId="814" xr:uid="{00000000-0005-0000-0000-000000010000}"/>
    <cellStyle name="60% - Accent2 3" xfId="347" xr:uid="{00000000-0005-0000-0000-000001010000}"/>
    <cellStyle name="60% - Accent3 2" xfId="730" xr:uid="{00000000-0005-0000-0000-000002010000}"/>
    <cellStyle name="60% - Accent3 2 2" xfId="818" xr:uid="{00000000-0005-0000-0000-000003010000}"/>
    <cellStyle name="60% - Accent3 3" xfId="351" xr:uid="{00000000-0005-0000-0000-000004010000}"/>
    <cellStyle name="60% - Accent4 2" xfId="731" xr:uid="{00000000-0005-0000-0000-000005010000}"/>
    <cellStyle name="60% - Accent4 2 2" xfId="822" xr:uid="{00000000-0005-0000-0000-000006010000}"/>
    <cellStyle name="60% - Accent4 3" xfId="355" xr:uid="{00000000-0005-0000-0000-000007010000}"/>
    <cellStyle name="60% - Accent5 2" xfId="732" xr:uid="{00000000-0005-0000-0000-000008010000}"/>
    <cellStyle name="60% - Accent5 2 2" xfId="826" xr:uid="{00000000-0005-0000-0000-000009010000}"/>
    <cellStyle name="60% - Accent5 3" xfId="359" xr:uid="{00000000-0005-0000-0000-00000A010000}"/>
    <cellStyle name="60% - Accent6 2" xfId="733" xr:uid="{00000000-0005-0000-0000-00000B010000}"/>
    <cellStyle name="60% - Accent6 2 2" xfId="830" xr:uid="{00000000-0005-0000-0000-00000C010000}"/>
    <cellStyle name="60% - Accent6 3" xfId="363" xr:uid="{00000000-0005-0000-0000-00000D010000}"/>
    <cellStyle name="Accent1" xfId="68" builtinId="29" customBuiltin="1"/>
    <cellStyle name="Accent1 2" xfId="340" xr:uid="{00000000-0005-0000-0000-00000F010000}"/>
    <cellStyle name="Accent1 2 2" xfId="807" xr:uid="{00000000-0005-0000-0000-000010010000}"/>
    <cellStyle name="Accent2" xfId="71" builtinId="33" customBuiltin="1"/>
    <cellStyle name="Accent2 2" xfId="344" xr:uid="{00000000-0005-0000-0000-000012010000}"/>
    <cellStyle name="Accent2 2 2" xfId="811" xr:uid="{00000000-0005-0000-0000-000013010000}"/>
    <cellStyle name="Accent3" xfId="74" builtinId="37" customBuiltin="1"/>
    <cellStyle name="Accent3 2" xfId="348" xr:uid="{00000000-0005-0000-0000-000015010000}"/>
    <cellStyle name="Accent3 2 2" xfId="815" xr:uid="{00000000-0005-0000-0000-000016010000}"/>
    <cellStyle name="Accent4" xfId="77" builtinId="41" customBuiltin="1"/>
    <cellStyle name="Accent4 2" xfId="352" xr:uid="{00000000-0005-0000-0000-000018010000}"/>
    <cellStyle name="Accent4 2 2" xfId="819" xr:uid="{00000000-0005-0000-0000-000019010000}"/>
    <cellStyle name="Accent5" xfId="80" builtinId="45" customBuiltin="1"/>
    <cellStyle name="Accent5 2" xfId="356" xr:uid="{00000000-0005-0000-0000-00001B010000}"/>
    <cellStyle name="Accent5 2 2" xfId="823" xr:uid="{00000000-0005-0000-0000-00001C010000}"/>
    <cellStyle name="Accent6" xfId="83" builtinId="49" customBuiltin="1"/>
    <cellStyle name="Accent6 2" xfId="360" xr:uid="{00000000-0005-0000-0000-00001E010000}"/>
    <cellStyle name="Accent6 2 2" xfId="827" xr:uid="{00000000-0005-0000-0000-00001F010000}"/>
    <cellStyle name="Bad" xfId="59" builtinId="27" customBuiltin="1"/>
    <cellStyle name="Bad 2" xfId="330" xr:uid="{00000000-0005-0000-0000-000021010000}"/>
    <cellStyle name="Bad 2 2" xfId="796" xr:uid="{00000000-0005-0000-0000-000022010000}"/>
    <cellStyle name="Calculation" xfId="62" builtinId="22" customBuiltin="1"/>
    <cellStyle name="Calculation 2" xfId="334" xr:uid="{00000000-0005-0000-0000-000024010000}"/>
    <cellStyle name="Calculation 2 2" xfId="800" xr:uid="{00000000-0005-0000-0000-000025010000}"/>
    <cellStyle name="Check Cell" xfId="64" builtinId="23" customBuiltin="1"/>
    <cellStyle name="Check Cell 2" xfId="336" xr:uid="{00000000-0005-0000-0000-000027010000}"/>
    <cellStyle name="Check Cell 2 2" xfId="802" xr:uid="{00000000-0005-0000-0000-000028010000}"/>
    <cellStyle name="Comma" xfId="12" builtinId="3"/>
    <cellStyle name="Comma 10" xfId="117" xr:uid="{00000000-0005-0000-0000-00002A010000}"/>
    <cellStyle name="Comma 10 2" xfId="124" xr:uid="{00000000-0005-0000-0000-00002B010000}"/>
    <cellStyle name="Comma 10 2 2" xfId="853" xr:uid="{00000000-0005-0000-0000-00002C010000}"/>
    <cellStyle name="Comma 10 3" xfId="364" xr:uid="{00000000-0005-0000-0000-00002D010000}"/>
    <cellStyle name="Comma 10 3 2" xfId="942" xr:uid="{00000000-0005-0000-0000-00002E010000}"/>
    <cellStyle name="Comma 10 4" xfId="852" xr:uid="{00000000-0005-0000-0000-00002F010000}"/>
    <cellStyle name="Comma 11" xfId="126" xr:uid="{00000000-0005-0000-0000-000030010000}"/>
    <cellStyle name="Comma 11 2" xfId="170" xr:uid="{00000000-0005-0000-0000-000031010000}"/>
    <cellStyle name="Comma 11 2 2" xfId="869" xr:uid="{00000000-0005-0000-0000-000032010000}"/>
    <cellStyle name="Comma 11 3" xfId="709" xr:uid="{00000000-0005-0000-0000-000033010000}"/>
    <cellStyle name="Comma 11 3 2" xfId="1266" xr:uid="{00000000-0005-0000-0000-000034010000}"/>
    <cellStyle name="Comma 12" xfId="90" xr:uid="{00000000-0005-0000-0000-000035010000}"/>
    <cellStyle name="Comma 12 2" xfId="156" xr:uid="{00000000-0005-0000-0000-000036010000}"/>
    <cellStyle name="Comma 12 2 2" xfId="856" xr:uid="{00000000-0005-0000-0000-000037010000}"/>
    <cellStyle name="Comma 12 3" xfId="850" xr:uid="{00000000-0005-0000-0000-000038010000}"/>
    <cellStyle name="Comma 13" xfId="153" xr:uid="{00000000-0005-0000-0000-000039010000}"/>
    <cellStyle name="Comma 14" xfId="211" xr:uid="{00000000-0005-0000-0000-00003A010000}"/>
    <cellStyle name="Comma 14 2" xfId="887" xr:uid="{00000000-0005-0000-0000-00003B010000}"/>
    <cellStyle name="Comma 15" xfId="217" xr:uid="{00000000-0005-0000-0000-00003C010000}"/>
    <cellStyle name="Comma 16" xfId="246" xr:uid="{00000000-0005-0000-0000-00003D010000}"/>
    <cellStyle name="Comma 17" xfId="244" xr:uid="{00000000-0005-0000-0000-00003E010000}"/>
    <cellStyle name="Comma 18" xfId="257" xr:uid="{00000000-0005-0000-0000-00003F010000}"/>
    <cellStyle name="Comma 19" xfId="282" xr:uid="{00000000-0005-0000-0000-000040010000}"/>
    <cellStyle name="Comma 2" xfId="11" xr:uid="{00000000-0005-0000-0000-000041010000}"/>
    <cellStyle name="Comma 2 2" xfId="17" xr:uid="{00000000-0005-0000-0000-000042010000}"/>
    <cellStyle name="Comma 2 2 2" xfId="40" xr:uid="{00000000-0005-0000-0000-000043010000}"/>
    <cellStyle name="Comma 2 2 2 2" xfId="53" xr:uid="{00000000-0005-0000-0000-000044010000}"/>
    <cellStyle name="Comma 2 2 2 2 2" xfId="177" xr:uid="{00000000-0005-0000-0000-000045010000}"/>
    <cellStyle name="Comma 2 2 2 2 3" xfId="875" xr:uid="{00000000-0005-0000-0000-000046010000}"/>
    <cellStyle name="Comma 2 2 2 3" xfId="317" xr:uid="{00000000-0005-0000-0000-000047010000}"/>
    <cellStyle name="Comma 2 2 3" xfId="46" xr:uid="{00000000-0005-0000-0000-000048010000}"/>
    <cellStyle name="Comma 2 2 3 2" xfId="690" xr:uid="{00000000-0005-0000-0000-000049010000}"/>
    <cellStyle name="Comma 2 2 3 2 2" xfId="1258" xr:uid="{00000000-0005-0000-0000-00004A010000}"/>
    <cellStyle name="Comma 2 2 3 3" xfId="142" xr:uid="{00000000-0005-0000-0000-00004B010000}"/>
    <cellStyle name="Comma 2 2 4" xfId="842" xr:uid="{00000000-0005-0000-0000-00004C010000}"/>
    <cellStyle name="Comma 2 2 5" xfId="292" xr:uid="{00000000-0005-0000-0000-00004D010000}"/>
    <cellStyle name="Comma 2 2 6" xfId="92" xr:uid="{00000000-0005-0000-0000-00004E010000}"/>
    <cellStyle name="Comma 2 3" xfId="116" xr:uid="{00000000-0005-0000-0000-00004F010000}"/>
    <cellStyle name="Comma 2 3 2" xfId="145" xr:uid="{00000000-0005-0000-0000-000050010000}"/>
    <cellStyle name="Comma 2 3 2 2" xfId="179" xr:uid="{00000000-0005-0000-0000-000051010000}"/>
    <cellStyle name="Comma 2 3 2 2 2" xfId="876" xr:uid="{00000000-0005-0000-0000-000052010000}"/>
    <cellStyle name="Comma 2 3 2 3" xfId="271" xr:uid="{00000000-0005-0000-0000-000053010000}"/>
    <cellStyle name="Comma 2 3 2 3 2" xfId="900" xr:uid="{00000000-0005-0000-0000-000054010000}"/>
    <cellStyle name="Comma 2 3 2 4" xfId="472" xr:uid="{00000000-0005-0000-0000-000055010000}"/>
    <cellStyle name="Comma 2 3 2 4 2" xfId="1041" xr:uid="{00000000-0005-0000-0000-000056010000}"/>
    <cellStyle name="Comma 2 3 3" xfId="168" xr:uid="{00000000-0005-0000-0000-000057010000}"/>
    <cellStyle name="Comma 2 3 3 2" xfId="636" xr:uid="{00000000-0005-0000-0000-000058010000}"/>
    <cellStyle name="Comma 2 3 3 2 2" xfId="1204" xr:uid="{00000000-0005-0000-0000-000059010000}"/>
    <cellStyle name="Comma 2 3 3 3" xfId="867" xr:uid="{00000000-0005-0000-0000-00005A010000}"/>
    <cellStyle name="Comma 2 3 4" xfId="691" xr:uid="{00000000-0005-0000-0000-00005B010000}"/>
    <cellStyle name="Comma 2 3 4 2" xfId="1259" xr:uid="{00000000-0005-0000-0000-00005C010000}"/>
    <cellStyle name="Comma 2 3 5" xfId="318" xr:uid="{00000000-0005-0000-0000-00005D010000}"/>
    <cellStyle name="Comma 2 3 5 2" xfId="925" xr:uid="{00000000-0005-0000-0000-00005E010000}"/>
    <cellStyle name="Comma 2 3 6" xfId="286" xr:uid="{00000000-0005-0000-0000-00005F010000}"/>
    <cellStyle name="Comma 2 4" xfId="131" xr:uid="{00000000-0005-0000-0000-000060010000}"/>
    <cellStyle name="Comma 2 4 2" xfId="174" xr:uid="{00000000-0005-0000-0000-000061010000}"/>
    <cellStyle name="Comma 2 4 2 2" xfId="692" xr:uid="{00000000-0005-0000-0000-000062010000}"/>
    <cellStyle name="Comma 2 4 2 3" xfId="872" xr:uid="{00000000-0005-0000-0000-000063010000}"/>
    <cellStyle name="Comma 2 4 3" xfId="192" xr:uid="{00000000-0005-0000-0000-000064010000}"/>
    <cellStyle name="Comma 2 4 4" xfId="368" xr:uid="{00000000-0005-0000-0000-000065010000}"/>
    <cellStyle name="Comma 2 4 4 2" xfId="945" xr:uid="{00000000-0005-0000-0000-000066010000}"/>
    <cellStyle name="Comma 2 5" xfId="91" xr:uid="{00000000-0005-0000-0000-000067010000}"/>
    <cellStyle name="Comma 2 5 2" xfId="157" xr:uid="{00000000-0005-0000-0000-000068010000}"/>
    <cellStyle name="Comma 2 5 2 2" xfId="760" xr:uid="{00000000-0005-0000-0000-000069010000}"/>
    <cellStyle name="Comma 2 5 2 2 2" xfId="1305" xr:uid="{00000000-0005-0000-0000-00006A010000}"/>
    <cellStyle name="Comma 2 5 2 3" xfId="857" xr:uid="{00000000-0005-0000-0000-00006B010000}"/>
    <cellStyle name="Comma 2 5 3" xfId="527" xr:uid="{00000000-0005-0000-0000-00006C010000}"/>
    <cellStyle name="Comma 2 5 3 2" xfId="1095" xr:uid="{00000000-0005-0000-0000-00006D010000}"/>
    <cellStyle name="Comma 2 6" xfId="191" xr:uid="{00000000-0005-0000-0000-00006E010000}"/>
    <cellStyle name="Comma 2 6 2" xfId="689" xr:uid="{00000000-0005-0000-0000-00006F010000}"/>
    <cellStyle name="Comma 2 6 2 2" xfId="1257" xr:uid="{00000000-0005-0000-0000-000070010000}"/>
    <cellStyle name="Comma 2 6 3" xfId="884" xr:uid="{00000000-0005-0000-0000-000071010000}"/>
    <cellStyle name="Comma 2 7" xfId="841" xr:uid="{00000000-0005-0000-0000-000072010000}"/>
    <cellStyle name="Comma 2 8" xfId="285" xr:uid="{00000000-0005-0000-0000-000073010000}"/>
    <cellStyle name="Comma 3" xfId="16" xr:uid="{00000000-0005-0000-0000-000074010000}"/>
    <cellStyle name="Comma 3 2" xfId="24" xr:uid="{00000000-0005-0000-0000-000075010000}"/>
    <cellStyle name="Comma 3 2 2" xfId="48" xr:uid="{00000000-0005-0000-0000-000076010000}"/>
    <cellStyle name="Comma 3 2 2 2" xfId="161" xr:uid="{00000000-0005-0000-0000-000077010000}"/>
    <cellStyle name="Comma 3 2 2 2 2" xfId="860" xr:uid="{00000000-0005-0000-0000-000078010000}"/>
    <cellStyle name="Comma 3 2 2 3" xfId="693" xr:uid="{00000000-0005-0000-0000-000079010000}"/>
    <cellStyle name="Comma 3 2 2 3 2" xfId="1260" xr:uid="{00000000-0005-0000-0000-00007A010000}"/>
    <cellStyle name="Comma 3 2 2 4" xfId="102" xr:uid="{00000000-0005-0000-0000-00007B010000}"/>
    <cellStyle name="Comma 3 2 3" xfId="182" xr:uid="{00000000-0005-0000-0000-00007C010000}"/>
    <cellStyle name="Comma 3 2 4" xfId="235" xr:uid="{00000000-0005-0000-0000-00007D010000}"/>
    <cellStyle name="Comma 3 2 4 2" xfId="892" xr:uid="{00000000-0005-0000-0000-00007E010000}"/>
    <cellStyle name="Comma 3 2 5" xfId="293" xr:uid="{00000000-0005-0000-0000-00007F010000}"/>
    <cellStyle name="Comma 3 3" xfId="38" xr:uid="{00000000-0005-0000-0000-000080010000}"/>
    <cellStyle name="Comma 3 3 2" xfId="127" xr:uid="{00000000-0005-0000-0000-000081010000}"/>
    <cellStyle name="Comma 3 3 2 2" xfId="171" xr:uid="{00000000-0005-0000-0000-000082010000}"/>
    <cellStyle name="Comma 3 3 2 2 2" xfId="870" xr:uid="{00000000-0005-0000-0000-000083010000}"/>
    <cellStyle name="Comma 3 3 3" xfId="267" xr:uid="{00000000-0005-0000-0000-000084010000}"/>
    <cellStyle name="Comma 3 3 3 2" xfId="898" xr:uid="{00000000-0005-0000-0000-000085010000}"/>
    <cellStyle name="Comma 3 3 4" xfId="401" xr:uid="{00000000-0005-0000-0000-000086010000}"/>
    <cellStyle name="Comma 3 4" xfId="37" xr:uid="{00000000-0005-0000-0000-000087010000}"/>
    <cellStyle name="Comma 3 4 2" xfId="272" xr:uid="{00000000-0005-0000-0000-000088010000}"/>
    <cellStyle name="Comma 3 4 2 2" xfId="901" xr:uid="{00000000-0005-0000-0000-000089010000}"/>
    <cellStyle name="Comma 3 4 3" xfId="303" xr:uid="{00000000-0005-0000-0000-00008A010000}"/>
    <cellStyle name="Comma 3 4 4" xfId="136" xr:uid="{00000000-0005-0000-0000-00008B010000}"/>
    <cellStyle name="Comma 3 5" xfId="45" xr:uid="{00000000-0005-0000-0000-00008C010000}"/>
    <cellStyle name="Comma 3 5 2" xfId="158" xr:uid="{00000000-0005-0000-0000-00008D010000}"/>
    <cellStyle name="Comma 3 5 2 2" xfId="858" xr:uid="{00000000-0005-0000-0000-00008E010000}"/>
    <cellStyle name="Comma 3 5 3" xfId="93" xr:uid="{00000000-0005-0000-0000-00008F010000}"/>
    <cellStyle name="Comma 3 6" xfId="287" xr:uid="{00000000-0005-0000-0000-000090010000}"/>
    <cellStyle name="Comma 3 7" xfId="87" xr:uid="{00000000-0005-0000-0000-000091010000}"/>
    <cellStyle name="Comma 4" xfId="18" xr:uid="{00000000-0005-0000-0000-000092010000}"/>
    <cellStyle name="Comma 4 2" xfId="47" xr:uid="{00000000-0005-0000-0000-000093010000}"/>
    <cellStyle name="Comma 4 2 2" xfId="163" xr:uid="{00000000-0005-0000-0000-000094010000}"/>
    <cellStyle name="Comma 4 2 2 2" xfId="710" xr:uid="{00000000-0005-0000-0000-000095010000}"/>
    <cellStyle name="Comma 4 2 2 2 2" xfId="1267" xr:uid="{00000000-0005-0000-0000-000096010000}"/>
    <cellStyle name="Comma 4 2 2 3" xfId="862" xr:uid="{00000000-0005-0000-0000-000097010000}"/>
    <cellStyle name="Comma 4 2 3" xfId="212" xr:uid="{00000000-0005-0000-0000-000098010000}"/>
    <cellStyle name="Comma 4 2 3 2" xfId="315" xr:uid="{00000000-0005-0000-0000-000099010000}"/>
    <cellStyle name="Comma 4 2 4" xfId="236" xr:uid="{00000000-0005-0000-0000-00009A010000}"/>
    <cellStyle name="Comma 4 2 4 2" xfId="893" xr:uid="{00000000-0005-0000-0000-00009B010000}"/>
    <cellStyle name="Comma 4 2 5" xfId="290" xr:uid="{00000000-0005-0000-0000-00009C010000}"/>
    <cellStyle name="Comma 4 2 6" xfId="105" xr:uid="{00000000-0005-0000-0000-00009D010000}"/>
    <cellStyle name="Comma 4 3" xfId="132" xr:uid="{00000000-0005-0000-0000-00009E010000}"/>
    <cellStyle name="Comma 4 3 2" xfId="175" xr:uid="{00000000-0005-0000-0000-00009F010000}"/>
    <cellStyle name="Comma 4 3 2 2" xfId="711" xr:uid="{00000000-0005-0000-0000-0000A0010000}"/>
    <cellStyle name="Comma 4 3 2 2 2" xfId="1268" xr:uid="{00000000-0005-0000-0000-0000A1010000}"/>
    <cellStyle name="Comma 4 3 2 3" xfId="873" xr:uid="{00000000-0005-0000-0000-0000A2010000}"/>
    <cellStyle name="Comma 4 3 3" xfId="213" xr:uid="{00000000-0005-0000-0000-0000A3010000}"/>
    <cellStyle name="Comma 4 3 4" xfId="316" xr:uid="{00000000-0005-0000-0000-0000A4010000}"/>
    <cellStyle name="Comma 4 4" xfId="94" xr:uid="{00000000-0005-0000-0000-0000A5010000}"/>
    <cellStyle name="Comma 4 4 2" xfId="159" xr:uid="{00000000-0005-0000-0000-0000A6010000}"/>
    <cellStyle name="Comma 4 4 2 2" xfId="859" xr:uid="{00000000-0005-0000-0000-0000A7010000}"/>
    <cellStyle name="Comma 4 4 3" xfId="694" xr:uid="{00000000-0005-0000-0000-0000A8010000}"/>
    <cellStyle name="Comma 4 5" xfId="193" xr:uid="{00000000-0005-0000-0000-0000A9010000}"/>
    <cellStyle name="Comma 4 5 2" xfId="310" xr:uid="{00000000-0005-0000-0000-0000AA010000}"/>
    <cellStyle name="Comma 4 6" xfId="843" xr:uid="{00000000-0005-0000-0000-0000AB010000}"/>
    <cellStyle name="Comma 4 6 2" xfId="1340" xr:uid="{00000000-0005-0000-0000-0000AC010000}"/>
    <cellStyle name="Comma 4 7" xfId="288" xr:uid="{00000000-0005-0000-0000-0000AD010000}"/>
    <cellStyle name="Comma 5" xfId="39" xr:uid="{00000000-0005-0000-0000-0000AE010000}"/>
    <cellStyle name="Comma 5 2" xfId="52" xr:uid="{00000000-0005-0000-0000-0000AF010000}"/>
    <cellStyle name="Comma 5 2 2" xfId="169" xr:uid="{00000000-0005-0000-0000-0000B0010000}"/>
    <cellStyle name="Comma 5 2 2 2" xfId="238" xr:uid="{00000000-0005-0000-0000-0000B1010000}"/>
    <cellStyle name="Comma 5 2 2 2 2" xfId="895" xr:uid="{00000000-0005-0000-0000-0000B2010000}"/>
    <cellStyle name="Comma 5 2 2 3" xfId="868" xr:uid="{00000000-0005-0000-0000-0000B3010000}"/>
    <cellStyle name="Comma 5 2 3" xfId="210" xr:uid="{00000000-0005-0000-0000-0000B4010000}"/>
    <cellStyle name="Comma 5 2 4" xfId="222" xr:uid="{00000000-0005-0000-0000-0000B5010000}"/>
    <cellStyle name="Comma 5 2 5" xfId="708" xr:uid="{00000000-0005-0000-0000-0000B6010000}"/>
    <cellStyle name="Comma 5 2 5 2" xfId="1265" xr:uid="{00000000-0005-0000-0000-0000B7010000}"/>
    <cellStyle name="Comma 5 2 6" xfId="122" xr:uid="{00000000-0005-0000-0000-0000B8010000}"/>
    <cellStyle name="Comma 5 3" xfId="137" xr:uid="{00000000-0005-0000-0000-0000B9010000}"/>
    <cellStyle name="Comma 5 3 2" xfId="176" xr:uid="{00000000-0005-0000-0000-0000BA010000}"/>
    <cellStyle name="Comma 5 3 2 2" xfId="874" xr:uid="{00000000-0005-0000-0000-0000BB010000}"/>
    <cellStyle name="Comma 5 3 3" xfId="237" xr:uid="{00000000-0005-0000-0000-0000BC010000}"/>
    <cellStyle name="Comma 5 3 3 2" xfId="894" xr:uid="{00000000-0005-0000-0000-0000BD010000}"/>
    <cellStyle name="Comma 5 3 4" xfId="695" xr:uid="{00000000-0005-0000-0000-0000BE010000}"/>
    <cellStyle name="Comma 5 3 4 2" xfId="1261" xr:uid="{00000000-0005-0000-0000-0000BF010000}"/>
    <cellStyle name="Comma 5 4" xfId="103" xr:uid="{00000000-0005-0000-0000-0000C0010000}"/>
    <cellStyle name="Comma 5 4 2" xfId="162" xr:uid="{00000000-0005-0000-0000-0000C1010000}"/>
    <cellStyle name="Comma 5 4 2 2" xfId="861" xr:uid="{00000000-0005-0000-0000-0000C2010000}"/>
    <cellStyle name="Comma 5 4 3" xfId="844" xr:uid="{00000000-0005-0000-0000-0000C3010000}"/>
    <cellStyle name="Comma 5 4 3 2" xfId="1341" xr:uid="{00000000-0005-0000-0000-0000C4010000}"/>
    <cellStyle name="Comma 5 5" xfId="194" xr:uid="{00000000-0005-0000-0000-0000C5010000}"/>
    <cellStyle name="Comma 5 6" xfId="220" xr:uid="{00000000-0005-0000-0000-0000C6010000}"/>
    <cellStyle name="Comma 5 7" xfId="294" xr:uid="{00000000-0005-0000-0000-0000C7010000}"/>
    <cellStyle name="Comma 6" xfId="109" xr:uid="{00000000-0005-0000-0000-0000C8010000}"/>
    <cellStyle name="Comma 6 2" xfId="130" xr:uid="{00000000-0005-0000-0000-0000C9010000}"/>
    <cellStyle name="Comma 6 2 2" xfId="173" xr:uid="{00000000-0005-0000-0000-0000CA010000}"/>
    <cellStyle name="Comma 6 2 2 2" xfId="871" xr:uid="{00000000-0005-0000-0000-0000CB010000}"/>
    <cellStyle name="Comma 6 2 3" xfId="240" xr:uid="{00000000-0005-0000-0000-0000CC010000}"/>
    <cellStyle name="Comma 6 2 3 2" xfId="897" xr:uid="{00000000-0005-0000-0000-0000CD010000}"/>
    <cellStyle name="Comma 6 2 4" xfId="696" xr:uid="{00000000-0005-0000-0000-0000CE010000}"/>
    <cellStyle name="Comma 6 2 4 2" xfId="1262" xr:uid="{00000000-0005-0000-0000-0000CF010000}"/>
    <cellStyle name="Comma 6 3" xfId="164" xr:uid="{00000000-0005-0000-0000-0000D0010000}"/>
    <cellStyle name="Comma 6 3 2" xfId="311" xr:uid="{00000000-0005-0000-0000-0000D1010000}"/>
    <cellStyle name="Comma 6 3 3" xfId="863" xr:uid="{00000000-0005-0000-0000-0000D2010000}"/>
    <cellStyle name="Comma 6 4" xfId="195" xr:uid="{00000000-0005-0000-0000-0000D3010000}"/>
    <cellStyle name="Comma 6 5" xfId="226" xr:uid="{00000000-0005-0000-0000-0000D4010000}"/>
    <cellStyle name="Comma 6 5 2" xfId="890" xr:uid="{00000000-0005-0000-0000-0000D5010000}"/>
    <cellStyle name="Comma 6 6" xfId="295" xr:uid="{00000000-0005-0000-0000-0000D6010000}"/>
    <cellStyle name="Comma 7" xfId="111" xr:uid="{00000000-0005-0000-0000-0000D7010000}"/>
    <cellStyle name="Comma 7 2" xfId="165" xr:uid="{00000000-0005-0000-0000-0000D8010000}"/>
    <cellStyle name="Comma 7 2 2" xfId="273" xr:uid="{00000000-0005-0000-0000-0000D9010000}"/>
    <cellStyle name="Comma 7 2 2 2" xfId="902" xr:uid="{00000000-0005-0000-0000-0000DA010000}"/>
    <cellStyle name="Comma 7 2 3" xfId="864" xr:uid="{00000000-0005-0000-0000-0000DB010000}"/>
    <cellStyle name="Comma 7 3" xfId="196" xr:uid="{00000000-0005-0000-0000-0000DC010000}"/>
    <cellStyle name="Comma 7 3 2" xfId="308" xr:uid="{00000000-0005-0000-0000-0000DD010000}"/>
    <cellStyle name="Comma 7 4" xfId="231" xr:uid="{00000000-0005-0000-0000-0000DE010000}"/>
    <cellStyle name="Comma 7 4 2" xfId="762" xr:uid="{00000000-0005-0000-0000-0000DF010000}"/>
    <cellStyle name="Comma 7 5" xfId="845" xr:uid="{00000000-0005-0000-0000-0000E0010000}"/>
    <cellStyle name="Comma 7 6" xfId="300" xr:uid="{00000000-0005-0000-0000-0000E1010000}"/>
    <cellStyle name="Comma 8" xfId="112" xr:uid="{00000000-0005-0000-0000-0000E2010000}"/>
    <cellStyle name="Comma 8 2" xfId="166" xr:uid="{00000000-0005-0000-0000-0000E3010000}"/>
    <cellStyle name="Comma 8 2 2" xfId="214" xr:uid="{00000000-0005-0000-0000-0000E4010000}"/>
    <cellStyle name="Comma 8 2 2 2" xfId="888" xr:uid="{00000000-0005-0000-0000-0000E5010000}"/>
    <cellStyle name="Comma 8 2 3" xfId="712" xr:uid="{00000000-0005-0000-0000-0000E6010000}"/>
    <cellStyle name="Comma 8 2 3 2" xfId="1269" xr:uid="{00000000-0005-0000-0000-0000E7010000}"/>
    <cellStyle name="Comma 8 2 4" xfId="865" xr:uid="{00000000-0005-0000-0000-0000E8010000}"/>
    <cellStyle name="Comma 8 3" xfId="209" xr:uid="{00000000-0005-0000-0000-0000E9010000}"/>
    <cellStyle name="Comma 8 3 2" xfId="707" xr:uid="{00000000-0005-0000-0000-0000EA010000}"/>
    <cellStyle name="Comma 8 4" xfId="314" xr:uid="{00000000-0005-0000-0000-0000EB010000}"/>
    <cellStyle name="Comma 8 4 2" xfId="924" xr:uid="{00000000-0005-0000-0000-0000EC010000}"/>
    <cellStyle name="Comma 9" xfId="113" xr:uid="{00000000-0005-0000-0000-0000ED010000}"/>
    <cellStyle name="Comma 9 2" xfId="167" xr:uid="{00000000-0005-0000-0000-0000EE010000}"/>
    <cellStyle name="Comma 9 2 2" xfId="866" xr:uid="{00000000-0005-0000-0000-0000EF010000}"/>
    <cellStyle name="Comma 9 3" xfId="279" xr:uid="{00000000-0005-0000-0000-0000F0010000}"/>
    <cellStyle name="Comma 9 3 2" xfId="907" xr:uid="{00000000-0005-0000-0000-0000F1010000}"/>
    <cellStyle name="Comma 9 4" xfId="319" xr:uid="{00000000-0005-0000-0000-0000F2010000}"/>
    <cellStyle name="Comma 9 4 2" xfId="926" xr:uid="{00000000-0005-0000-0000-0000F3010000}"/>
    <cellStyle name="Currency 2" xfId="296" xr:uid="{00000000-0005-0000-0000-0000F4010000}"/>
    <cellStyle name="Euro" xfId="95" xr:uid="{00000000-0005-0000-0000-0000F5010000}"/>
    <cellStyle name="Euro 2" xfId="223" xr:uid="{00000000-0005-0000-0000-0000F6010000}"/>
    <cellStyle name="Explanatory Text" xfId="66" builtinId="53" customBuiltin="1"/>
    <cellStyle name="Explanatory Text 2" xfId="338" xr:uid="{00000000-0005-0000-0000-0000F8010000}"/>
    <cellStyle name="Explanatory Text 2 2" xfId="805" xr:uid="{00000000-0005-0000-0000-0000F9010000}"/>
    <cellStyle name="FormatedNumberBorderPatern" xfId="218" xr:uid="{00000000-0005-0000-0000-0000FA010000}"/>
    <cellStyle name="FormatedNumberBorderPatern 10" xfId="390" xr:uid="{00000000-0005-0000-0000-0000FB010000}"/>
    <cellStyle name="FormatedNumberBorderPatern 10 2" xfId="397" xr:uid="{00000000-0005-0000-0000-0000FC010000}"/>
    <cellStyle name="FormatedNumberBorderPatern 10 2 2" xfId="488" xr:uid="{00000000-0005-0000-0000-0000FD010000}"/>
    <cellStyle name="FormatedNumberBorderPatern 10 2 2 2" xfId="652" xr:uid="{00000000-0005-0000-0000-0000FE010000}"/>
    <cellStyle name="FormatedNumberBorderPatern 10 2 2 2 2" xfId="1220" xr:uid="{00000000-0005-0000-0000-0000FF010000}"/>
    <cellStyle name="FormatedNumberBorderPatern 10 2 2 3" xfId="1057" xr:uid="{00000000-0005-0000-0000-000000020000}"/>
    <cellStyle name="FormatedNumberBorderPatern 10 2 3" xfId="565" xr:uid="{00000000-0005-0000-0000-000001020000}"/>
    <cellStyle name="FormatedNumberBorderPatern 10 2 3 2" xfId="1133" xr:uid="{00000000-0005-0000-0000-000002020000}"/>
    <cellStyle name="FormatedNumberBorderPatern 10 2 4" xfId="970" xr:uid="{00000000-0005-0000-0000-000003020000}"/>
    <cellStyle name="FormatedNumberBorderPatern 10 3" xfId="432" xr:uid="{00000000-0005-0000-0000-000004020000}"/>
    <cellStyle name="FormatedNumberBorderPatern 10 3 2" xfId="521" xr:uid="{00000000-0005-0000-0000-000005020000}"/>
    <cellStyle name="FormatedNumberBorderPatern 10 3 2 2" xfId="685" xr:uid="{00000000-0005-0000-0000-000006020000}"/>
    <cellStyle name="FormatedNumberBorderPatern 10 3 2 2 2" xfId="1253" xr:uid="{00000000-0005-0000-0000-000007020000}"/>
    <cellStyle name="FormatedNumberBorderPatern 10 3 2 3" xfId="1090" xr:uid="{00000000-0005-0000-0000-000008020000}"/>
    <cellStyle name="FormatedNumberBorderPatern 10 3 3" xfId="598" xr:uid="{00000000-0005-0000-0000-000009020000}"/>
    <cellStyle name="FormatedNumberBorderPatern 10 3 3 2" xfId="1166" xr:uid="{00000000-0005-0000-0000-00000A020000}"/>
    <cellStyle name="FormatedNumberBorderPatern 10 3 4" xfId="1003" xr:uid="{00000000-0005-0000-0000-00000B020000}"/>
    <cellStyle name="FormatedNumberBorderPatern 10 4" xfId="467" xr:uid="{00000000-0005-0000-0000-00000C020000}"/>
    <cellStyle name="FormatedNumberBorderPatern 10 4 2" xfId="632" xr:uid="{00000000-0005-0000-0000-00000D020000}"/>
    <cellStyle name="FormatedNumberBorderPatern 10 4 2 2" xfId="1200" xr:uid="{00000000-0005-0000-0000-00000E020000}"/>
    <cellStyle name="FormatedNumberBorderPatern 10 4 3" xfId="1037" xr:uid="{00000000-0005-0000-0000-00000F020000}"/>
    <cellStyle name="FormatedNumberBorderPatern 10 5" xfId="558" xr:uid="{00000000-0005-0000-0000-000010020000}"/>
    <cellStyle name="FormatedNumberBorderPatern 10 5 2" xfId="1126" xr:uid="{00000000-0005-0000-0000-000011020000}"/>
    <cellStyle name="FormatedNumberBorderPatern 10 6" xfId="750" xr:uid="{00000000-0005-0000-0000-000012020000}"/>
    <cellStyle name="FormatedNumberBorderPatern 10 6 2" xfId="1297" xr:uid="{00000000-0005-0000-0000-000013020000}"/>
    <cellStyle name="FormatedNumberBorderPatern 10 7" xfId="781" xr:uid="{00000000-0005-0000-0000-000014020000}"/>
    <cellStyle name="FormatedNumberBorderPatern 10 7 2" xfId="1323" xr:uid="{00000000-0005-0000-0000-000015020000}"/>
    <cellStyle name="FormatedNumberBorderPatern 10 8" xfId="833" xr:uid="{00000000-0005-0000-0000-000016020000}"/>
    <cellStyle name="FormatedNumberBorderPatern 10 8 2" xfId="1332" xr:uid="{00000000-0005-0000-0000-000017020000}"/>
    <cellStyle name="FormatedNumberBorderPatern 10 9" xfId="963" xr:uid="{00000000-0005-0000-0000-000018020000}"/>
    <cellStyle name="FormatedNumberBorderPatern 11" xfId="391" xr:uid="{00000000-0005-0000-0000-000019020000}"/>
    <cellStyle name="FormatedNumberBorderPatern 11 2" xfId="398" xr:uid="{00000000-0005-0000-0000-00001A020000}"/>
    <cellStyle name="FormatedNumberBorderPatern 11 2 2" xfId="489" xr:uid="{00000000-0005-0000-0000-00001B020000}"/>
    <cellStyle name="FormatedNumberBorderPatern 11 2 2 2" xfId="653" xr:uid="{00000000-0005-0000-0000-00001C020000}"/>
    <cellStyle name="FormatedNumberBorderPatern 11 2 2 2 2" xfId="1221" xr:uid="{00000000-0005-0000-0000-00001D020000}"/>
    <cellStyle name="FormatedNumberBorderPatern 11 2 2 3" xfId="1058" xr:uid="{00000000-0005-0000-0000-00001E020000}"/>
    <cellStyle name="FormatedNumberBorderPatern 11 2 3" xfId="566" xr:uid="{00000000-0005-0000-0000-00001F020000}"/>
    <cellStyle name="FormatedNumberBorderPatern 11 2 3 2" xfId="1134" xr:uid="{00000000-0005-0000-0000-000020020000}"/>
    <cellStyle name="FormatedNumberBorderPatern 11 2 4" xfId="971" xr:uid="{00000000-0005-0000-0000-000021020000}"/>
    <cellStyle name="FormatedNumberBorderPatern 11 3" xfId="433" xr:uid="{00000000-0005-0000-0000-000022020000}"/>
    <cellStyle name="FormatedNumberBorderPatern 11 3 2" xfId="522" xr:uid="{00000000-0005-0000-0000-000023020000}"/>
    <cellStyle name="FormatedNumberBorderPatern 11 3 2 2" xfId="686" xr:uid="{00000000-0005-0000-0000-000024020000}"/>
    <cellStyle name="FormatedNumberBorderPatern 11 3 2 2 2" xfId="1254" xr:uid="{00000000-0005-0000-0000-000025020000}"/>
    <cellStyle name="FormatedNumberBorderPatern 11 3 2 3" xfId="1091" xr:uid="{00000000-0005-0000-0000-000026020000}"/>
    <cellStyle name="FormatedNumberBorderPatern 11 3 3" xfId="599" xr:uid="{00000000-0005-0000-0000-000027020000}"/>
    <cellStyle name="FormatedNumberBorderPatern 11 3 3 2" xfId="1167" xr:uid="{00000000-0005-0000-0000-000028020000}"/>
    <cellStyle name="FormatedNumberBorderPatern 11 3 4" xfId="1004" xr:uid="{00000000-0005-0000-0000-000029020000}"/>
    <cellStyle name="FormatedNumberBorderPatern 11 4" xfId="468" xr:uid="{00000000-0005-0000-0000-00002A020000}"/>
    <cellStyle name="FormatedNumberBorderPatern 11 4 2" xfId="633" xr:uid="{00000000-0005-0000-0000-00002B020000}"/>
    <cellStyle name="FormatedNumberBorderPatern 11 4 2 2" xfId="1201" xr:uid="{00000000-0005-0000-0000-00002C020000}"/>
    <cellStyle name="FormatedNumberBorderPatern 11 4 3" xfId="1038" xr:uid="{00000000-0005-0000-0000-00002D020000}"/>
    <cellStyle name="FormatedNumberBorderPatern 11 5" xfId="559" xr:uid="{00000000-0005-0000-0000-00002E020000}"/>
    <cellStyle name="FormatedNumberBorderPatern 11 5 2" xfId="1127" xr:uid="{00000000-0005-0000-0000-00002F020000}"/>
    <cellStyle name="FormatedNumberBorderPatern 11 6" xfId="751" xr:uid="{00000000-0005-0000-0000-000030020000}"/>
    <cellStyle name="FormatedNumberBorderPatern 11 6 2" xfId="1298" xr:uid="{00000000-0005-0000-0000-000031020000}"/>
    <cellStyle name="FormatedNumberBorderPatern 11 7" xfId="782" xr:uid="{00000000-0005-0000-0000-000032020000}"/>
    <cellStyle name="FormatedNumberBorderPatern 11 7 2" xfId="1324" xr:uid="{00000000-0005-0000-0000-000033020000}"/>
    <cellStyle name="FormatedNumberBorderPatern 11 8" xfId="834" xr:uid="{00000000-0005-0000-0000-000034020000}"/>
    <cellStyle name="FormatedNumberBorderPatern 11 8 2" xfId="1333" xr:uid="{00000000-0005-0000-0000-000035020000}"/>
    <cellStyle name="FormatedNumberBorderPatern 11 9" xfId="964" xr:uid="{00000000-0005-0000-0000-000036020000}"/>
    <cellStyle name="FormatedNumberBorderPatern 12" xfId="392" xr:uid="{00000000-0005-0000-0000-000037020000}"/>
    <cellStyle name="FormatedNumberBorderPatern 12 2" xfId="399" xr:uid="{00000000-0005-0000-0000-000038020000}"/>
    <cellStyle name="FormatedNumberBorderPatern 12 2 2" xfId="490" xr:uid="{00000000-0005-0000-0000-000039020000}"/>
    <cellStyle name="FormatedNumberBorderPatern 12 2 2 2" xfId="654" xr:uid="{00000000-0005-0000-0000-00003A020000}"/>
    <cellStyle name="FormatedNumberBorderPatern 12 2 2 2 2" xfId="1222" xr:uid="{00000000-0005-0000-0000-00003B020000}"/>
    <cellStyle name="FormatedNumberBorderPatern 12 2 2 3" xfId="1059" xr:uid="{00000000-0005-0000-0000-00003C020000}"/>
    <cellStyle name="FormatedNumberBorderPatern 12 2 3" xfId="567" xr:uid="{00000000-0005-0000-0000-00003D020000}"/>
    <cellStyle name="FormatedNumberBorderPatern 12 2 3 2" xfId="1135" xr:uid="{00000000-0005-0000-0000-00003E020000}"/>
    <cellStyle name="FormatedNumberBorderPatern 12 2 4" xfId="972" xr:uid="{00000000-0005-0000-0000-00003F020000}"/>
    <cellStyle name="FormatedNumberBorderPatern 12 3" xfId="434" xr:uid="{00000000-0005-0000-0000-000040020000}"/>
    <cellStyle name="FormatedNumberBorderPatern 12 3 2" xfId="523" xr:uid="{00000000-0005-0000-0000-000041020000}"/>
    <cellStyle name="FormatedNumberBorderPatern 12 3 2 2" xfId="687" xr:uid="{00000000-0005-0000-0000-000042020000}"/>
    <cellStyle name="FormatedNumberBorderPatern 12 3 2 2 2" xfId="1255" xr:uid="{00000000-0005-0000-0000-000043020000}"/>
    <cellStyle name="FormatedNumberBorderPatern 12 3 2 3" xfId="1092" xr:uid="{00000000-0005-0000-0000-000044020000}"/>
    <cellStyle name="FormatedNumberBorderPatern 12 3 3" xfId="600" xr:uid="{00000000-0005-0000-0000-000045020000}"/>
    <cellStyle name="FormatedNumberBorderPatern 12 3 3 2" xfId="1168" xr:uid="{00000000-0005-0000-0000-000046020000}"/>
    <cellStyle name="FormatedNumberBorderPatern 12 3 4" xfId="1005" xr:uid="{00000000-0005-0000-0000-000047020000}"/>
    <cellStyle name="FormatedNumberBorderPatern 12 4" xfId="469" xr:uid="{00000000-0005-0000-0000-000048020000}"/>
    <cellStyle name="FormatedNumberBorderPatern 12 4 2" xfId="634" xr:uid="{00000000-0005-0000-0000-000049020000}"/>
    <cellStyle name="FormatedNumberBorderPatern 12 4 2 2" xfId="1202" xr:uid="{00000000-0005-0000-0000-00004A020000}"/>
    <cellStyle name="FormatedNumberBorderPatern 12 4 3" xfId="1039" xr:uid="{00000000-0005-0000-0000-00004B020000}"/>
    <cellStyle name="FormatedNumberBorderPatern 12 5" xfId="560" xr:uid="{00000000-0005-0000-0000-00004C020000}"/>
    <cellStyle name="FormatedNumberBorderPatern 12 5 2" xfId="1128" xr:uid="{00000000-0005-0000-0000-00004D020000}"/>
    <cellStyle name="FormatedNumberBorderPatern 12 6" xfId="752" xr:uid="{00000000-0005-0000-0000-00004E020000}"/>
    <cellStyle name="FormatedNumberBorderPatern 12 6 2" xfId="1299" xr:uid="{00000000-0005-0000-0000-00004F020000}"/>
    <cellStyle name="FormatedNumberBorderPatern 12 7" xfId="783" xr:uid="{00000000-0005-0000-0000-000050020000}"/>
    <cellStyle name="FormatedNumberBorderPatern 12 7 2" xfId="1325" xr:uid="{00000000-0005-0000-0000-000051020000}"/>
    <cellStyle name="FormatedNumberBorderPatern 12 8" xfId="835" xr:uid="{00000000-0005-0000-0000-000052020000}"/>
    <cellStyle name="FormatedNumberBorderPatern 12 8 2" xfId="1334" xr:uid="{00000000-0005-0000-0000-000053020000}"/>
    <cellStyle name="FormatedNumberBorderPatern 12 9" xfId="965" xr:uid="{00000000-0005-0000-0000-000054020000}"/>
    <cellStyle name="FormatedNumberBorderPatern 13" xfId="436" xr:uid="{00000000-0005-0000-0000-000055020000}"/>
    <cellStyle name="FormatedNumberBorderPatern 13 2" xfId="471" xr:uid="{00000000-0005-0000-0000-000056020000}"/>
    <cellStyle name="FormatedNumberBorderPatern 13 2 2" xfId="635" xr:uid="{00000000-0005-0000-0000-000057020000}"/>
    <cellStyle name="FormatedNumberBorderPatern 13 2 2 2" xfId="1203" xr:uid="{00000000-0005-0000-0000-000058020000}"/>
    <cellStyle name="FormatedNumberBorderPatern 13 2 3" xfId="1040" xr:uid="{00000000-0005-0000-0000-000059020000}"/>
    <cellStyle name="FormatedNumberBorderPatern 13 3" xfId="601" xr:uid="{00000000-0005-0000-0000-00005A020000}"/>
    <cellStyle name="FormatedNumberBorderPatern 13 3 2" xfId="1169" xr:uid="{00000000-0005-0000-0000-00005B020000}"/>
    <cellStyle name="FormatedNumberBorderPatern 13 4" xfId="753" xr:uid="{00000000-0005-0000-0000-00005C020000}"/>
    <cellStyle name="FormatedNumberBorderPatern 13 4 2" xfId="1300" xr:uid="{00000000-0005-0000-0000-00005D020000}"/>
    <cellStyle name="FormatedNumberBorderPatern 13 5" xfId="784" xr:uid="{00000000-0005-0000-0000-00005E020000}"/>
    <cellStyle name="FormatedNumberBorderPatern 13 5 2" xfId="1326" xr:uid="{00000000-0005-0000-0000-00005F020000}"/>
    <cellStyle name="FormatedNumberBorderPatern 13 6" xfId="836" xr:uid="{00000000-0005-0000-0000-000060020000}"/>
    <cellStyle name="FormatedNumberBorderPatern 13 6 2" xfId="1335" xr:uid="{00000000-0005-0000-0000-000061020000}"/>
    <cellStyle name="FormatedNumberBorderPatern 13 7" xfId="1006" xr:uid="{00000000-0005-0000-0000-000062020000}"/>
    <cellStyle name="FormatedNumberBorderPatern 14" xfId="420" xr:uid="{00000000-0005-0000-0000-000063020000}"/>
    <cellStyle name="FormatedNumberBorderPatern 14 2" xfId="509" xr:uid="{00000000-0005-0000-0000-000064020000}"/>
    <cellStyle name="FormatedNumberBorderPatern 14 2 2" xfId="673" xr:uid="{00000000-0005-0000-0000-000065020000}"/>
    <cellStyle name="FormatedNumberBorderPatern 14 2 2 2" xfId="1241" xr:uid="{00000000-0005-0000-0000-000066020000}"/>
    <cellStyle name="FormatedNumberBorderPatern 14 2 3" xfId="1078" xr:uid="{00000000-0005-0000-0000-000067020000}"/>
    <cellStyle name="FormatedNumberBorderPatern 14 3" xfId="586" xr:uid="{00000000-0005-0000-0000-000068020000}"/>
    <cellStyle name="FormatedNumberBorderPatern 14 3 2" xfId="1154" xr:uid="{00000000-0005-0000-0000-000069020000}"/>
    <cellStyle name="FormatedNumberBorderPatern 14 4" xfId="754" xr:uid="{00000000-0005-0000-0000-00006A020000}"/>
    <cellStyle name="FormatedNumberBorderPatern 14 4 2" xfId="1301" xr:uid="{00000000-0005-0000-0000-00006B020000}"/>
    <cellStyle name="FormatedNumberBorderPatern 14 5" xfId="785" xr:uid="{00000000-0005-0000-0000-00006C020000}"/>
    <cellStyle name="FormatedNumberBorderPatern 14 5 2" xfId="1327" xr:uid="{00000000-0005-0000-0000-00006D020000}"/>
    <cellStyle name="FormatedNumberBorderPatern 14 6" xfId="837" xr:uid="{00000000-0005-0000-0000-00006E020000}"/>
    <cellStyle name="FormatedNumberBorderPatern 14 6 2" xfId="1336" xr:uid="{00000000-0005-0000-0000-00006F020000}"/>
    <cellStyle name="FormatedNumberBorderPatern 14 7" xfId="991" xr:uid="{00000000-0005-0000-0000-000070020000}"/>
    <cellStyle name="FormatedNumberBorderPatern 15" xfId="455" xr:uid="{00000000-0005-0000-0000-000071020000}"/>
    <cellStyle name="FormatedNumberBorderPatern 15 2" xfId="620" xr:uid="{00000000-0005-0000-0000-000072020000}"/>
    <cellStyle name="FormatedNumberBorderPatern 15 2 2" xfId="1188" xr:uid="{00000000-0005-0000-0000-000073020000}"/>
    <cellStyle name="FormatedNumberBorderPatern 15 3" xfId="755" xr:uid="{00000000-0005-0000-0000-000074020000}"/>
    <cellStyle name="FormatedNumberBorderPatern 15 3 2" xfId="1302" xr:uid="{00000000-0005-0000-0000-000075020000}"/>
    <cellStyle name="FormatedNumberBorderPatern 15 4" xfId="786" xr:uid="{00000000-0005-0000-0000-000076020000}"/>
    <cellStyle name="FormatedNumberBorderPatern 15 4 2" xfId="1328" xr:uid="{00000000-0005-0000-0000-000077020000}"/>
    <cellStyle name="FormatedNumberBorderPatern 15 5" xfId="838" xr:uid="{00000000-0005-0000-0000-000078020000}"/>
    <cellStyle name="FormatedNumberBorderPatern 15 5 2" xfId="1337" xr:uid="{00000000-0005-0000-0000-000079020000}"/>
    <cellStyle name="FormatedNumberBorderPatern 15 6" xfId="1025" xr:uid="{00000000-0005-0000-0000-00007A020000}"/>
    <cellStyle name="FormatedNumberBorderPatern 16" xfId="546" xr:uid="{00000000-0005-0000-0000-00007B020000}"/>
    <cellStyle name="FormatedNumberBorderPatern 16 2" xfId="756" xr:uid="{00000000-0005-0000-0000-00007C020000}"/>
    <cellStyle name="FormatedNumberBorderPatern 16 2 2" xfId="1303" xr:uid="{00000000-0005-0000-0000-00007D020000}"/>
    <cellStyle name="FormatedNumberBorderPatern 16 3" xfId="787" xr:uid="{00000000-0005-0000-0000-00007E020000}"/>
    <cellStyle name="FormatedNumberBorderPatern 16 3 2" xfId="1329" xr:uid="{00000000-0005-0000-0000-00007F020000}"/>
    <cellStyle name="FormatedNumberBorderPatern 16 4" xfId="839" xr:uid="{00000000-0005-0000-0000-000080020000}"/>
    <cellStyle name="FormatedNumberBorderPatern 16 4 2" xfId="1338" xr:uid="{00000000-0005-0000-0000-000081020000}"/>
    <cellStyle name="FormatedNumberBorderPatern 16 5" xfId="1114" xr:uid="{00000000-0005-0000-0000-000082020000}"/>
    <cellStyle name="FormatedNumberBorderPatern 17" xfId="757" xr:uid="{00000000-0005-0000-0000-000083020000}"/>
    <cellStyle name="FormatedNumberBorderPatern 17 2" xfId="788" xr:uid="{00000000-0005-0000-0000-000084020000}"/>
    <cellStyle name="FormatedNumberBorderPatern 17 2 2" xfId="1330" xr:uid="{00000000-0005-0000-0000-000085020000}"/>
    <cellStyle name="FormatedNumberBorderPatern 17 3" xfId="840" xr:uid="{00000000-0005-0000-0000-000086020000}"/>
    <cellStyle name="FormatedNumberBorderPatern 17 3 2" xfId="1339" xr:uid="{00000000-0005-0000-0000-000087020000}"/>
    <cellStyle name="FormatedNumberBorderPatern 17 4" xfId="1304" xr:uid="{00000000-0005-0000-0000-000088020000}"/>
    <cellStyle name="FormatedNumberBorderPatern 18" xfId="738" xr:uid="{00000000-0005-0000-0000-000089020000}"/>
    <cellStyle name="FormatedNumberBorderPatern 18 2" xfId="831" xr:uid="{00000000-0005-0000-0000-00008A020000}"/>
    <cellStyle name="FormatedNumberBorderPatern 18 3" xfId="765" xr:uid="{00000000-0005-0000-0000-00008B020000}"/>
    <cellStyle name="FormatedNumberBorderPatern 18 4" xfId="1287" xr:uid="{00000000-0005-0000-0000-00008C020000}"/>
    <cellStyle name="FormatedNumberBorderPatern 19" xfId="770" xr:uid="{00000000-0005-0000-0000-00008D020000}"/>
    <cellStyle name="FormatedNumberBorderPatern 19 2" xfId="1312" xr:uid="{00000000-0005-0000-0000-00008E020000}"/>
    <cellStyle name="FormatedNumberBorderPatern 2" xfId="234" xr:uid="{00000000-0005-0000-0000-00008F020000}"/>
    <cellStyle name="FormatedNumberBorderPatern 2 10" xfId="891" xr:uid="{00000000-0005-0000-0000-000090020000}"/>
    <cellStyle name="FormatedNumberBorderPatern 2 2" xfId="393" xr:uid="{00000000-0005-0000-0000-000091020000}"/>
    <cellStyle name="FormatedNumberBorderPatern 2 2 2" xfId="484" xr:uid="{00000000-0005-0000-0000-000092020000}"/>
    <cellStyle name="FormatedNumberBorderPatern 2 2 2 2" xfId="648" xr:uid="{00000000-0005-0000-0000-000093020000}"/>
    <cellStyle name="FormatedNumberBorderPatern 2 2 2 2 2" xfId="1216" xr:uid="{00000000-0005-0000-0000-000094020000}"/>
    <cellStyle name="FormatedNumberBorderPatern 2 2 2 3" xfId="1053" xr:uid="{00000000-0005-0000-0000-000095020000}"/>
    <cellStyle name="FormatedNumberBorderPatern 2 2 3" xfId="561" xr:uid="{00000000-0005-0000-0000-000096020000}"/>
    <cellStyle name="FormatedNumberBorderPatern 2 2 3 2" xfId="1129" xr:uid="{00000000-0005-0000-0000-000097020000}"/>
    <cellStyle name="FormatedNumberBorderPatern 2 2 4" xfId="966" xr:uid="{00000000-0005-0000-0000-000098020000}"/>
    <cellStyle name="FormatedNumberBorderPatern 2 3" xfId="425" xr:uid="{00000000-0005-0000-0000-000099020000}"/>
    <cellStyle name="FormatedNumberBorderPatern 2 3 2" xfId="514" xr:uid="{00000000-0005-0000-0000-00009A020000}"/>
    <cellStyle name="FormatedNumberBorderPatern 2 3 2 2" xfId="678" xr:uid="{00000000-0005-0000-0000-00009B020000}"/>
    <cellStyle name="FormatedNumberBorderPatern 2 3 2 2 2" xfId="1246" xr:uid="{00000000-0005-0000-0000-00009C020000}"/>
    <cellStyle name="FormatedNumberBorderPatern 2 3 2 3" xfId="1083" xr:uid="{00000000-0005-0000-0000-00009D020000}"/>
    <cellStyle name="FormatedNumberBorderPatern 2 3 3" xfId="591" xr:uid="{00000000-0005-0000-0000-00009E020000}"/>
    <cellStyle name="FormatedNumberBorderPatern 2 3 3 2" xfId="1159" xr:uid="{00000000-0005-0000-0000-00009F020000}"/>
    <cellStyle name="FormatedNumberBorderPatern 2 3 4" xfId="996" xr:uid="{00000000-0005-0000-0000-0000A0020000}"/>
    <cellStyle name="FormatedNumberBorderPatern 2 4" xfId="460" xr:uid="{00000000-0005-0000-0000-0000A1020000}"/>
    <cellStyle name="FormatedNumberBorderPatern 2 4 2" xfId="625" xr:uid="{00000000-0005-0000-0000-0000A2020000}"/>
    <cellStyle name="FormatedNumberBorderPatern 2 4 2 2" xfId="1193" xr:uid="{00000000-0005-0000-0000-0000A3020000}"/>
    <cellStyle name="FormatedNumberBorderPatern 2 4 3" xfId="1030" xr:uid="{00000000-0005-0000-0000-0000A4020000}"/>
    <cellStyle name="FormatedNumberBorderPatern 2 5" xfId="480" xr:uid="{00000000-0005-0000-0000-0000A5020000}"/>
    <cellStyle name="FormatedNumberBorderPatern 2 5 2" xfId="644" xr:uid="{00000000-0005-0000-0000-0000A6020000}"/>
    <cellStyle name="FormatedNumberBorderPatern 2 5 2 2" xfId="1212" xr:uid="{00000000-0005-0000-0000-0000A7020000}"/>
    <cellStyle name="FormatedNumberBorderPatern 2 5 3" xfId="1049" xr:uid="{00000000-0005-0000-0000-0000A8020000}"/>
    <cellStyle name="FormatedNumberBorderPatern 2 6" xfId="551" xr:uid="{00000000-0005-0000-0000-0000A9020000}"/>
    <cellStyle name="FormatedNumberBorderPatern 2 6 2" xfId="1119" xr:uid="{00000000-0005-0000-0000-0000AA020000}"/>
    <cellStyle name="FormatedNumberBorderPatern 2 7" xfId="744" xr:uid="{00000000-0005-0000-0000-0000AB020000}"/>
    <cellStyle name="FormatedNumberBorderPatern 2 7 2" xfId="1291" xr:uid="{00000000-0005-0000-0000-0000AC020000}"/>
    <cellStyle name="FormatedNumberBorderPatern 2 8" xfId="775" xr:uid="{00000000-0005-0000-0000-0000AD020000}"/>
    <cellStyle name="FormatedNumberBorderPatern 2 8 2" xfId="1317" xr:uid="{00000000-0005-0000-0000-0000AE020000}"/>
    <cellStyle name="FormatedNumberBorderPatern 2 9" xfId="381" xr:uid="{00000000-0005-0000-0000-0000AF020000}"/>
    <cellStyle name="FormatedNumberBorderPatern 2 9 2" xfId="956" xr:uid="{00000000-0005-0000-0000-0000B0020000}"/>
    <cellStyle name="FormatedNumberBorderPatern 20" xfId="846" xr:uid="{00000000-0005-0000-0000-0000B1020000}"/>
    <cellStyle name="FormatedNumberBorderPatern 20 2" xfId="1342" xr:uid="{00000000-0005-0000-0000-0000B2020000}"/>
    <cellStyle name="FormatedNumberBorderPatern 21" xfId="297" xr:uid="{00000000-0005-0000-0000-0000B3020000}"/>
    <cellStyle name="FormatedNumberBorderPatern 21 2" xfId="921" xr:uid="{00000000-0005-0000-0000-0000B4020000}"/>
    <cellStyle name="FormatedNumberBorderPatern 22" xfId="889" xr:uid="{00000000-0005-0000-0000-0000B5020000}"/>
    <cellStyle name="FormatedNumberBorderPatern 3" xfId="373" xr:uid="{00000000-0005-0000-0000-0000B6020000}"/>
    <cellStyle name="FormatedNumberBorderPatern 3 2" xfId="417" xr:uid="{00000000-0005-0000-0000-0000B7020000}"/>
    <cellStyle name="FormatedNumberBorderPatern 3 2 2" xfId="506" xr:uid="{00000000-0005-0000-0000-0000B8020000}"/>
    <cellStyle name="FormatedNumberBorderPatern 3 2 2 2" xfId="670" xr:uid="{00000000-0005-0000-0000-0000B9020000}"/>
    <cellStyle name="FormatedNumberBorderPatern 3 2 2 2 2" xfId="1238" xr:uid="{00000000-0005-0000-0000-0000BA020000}"/>
    <cellStyle name="FormatedNumberBorderPatern 3 2 2 3" xfId="1075" xr:uid="{00000000-0005-0000-0000-0000BB020000}"/>
    <cellStyle name="FormatedNumberBorderPatern 3 2 3" xfId="583" xr:uid="{00000000-0005-0000-0000-0000BC020000}"/>
    <cellStyle name="FormatedNumberBorderPatern 3 2 3 2" xfId="1151" xr:uid="{00000000-0005-0000-0000-0000BD020000}"/>
    <cellStyle name="FormatedNumberBorderPatern 3 2 4" xfId="988" xr:uid="{00000000-0005-0000-0000-0000BE020000}"/>
    <cellStyle name="FormatedNumberBorderPatern 3 3" xfId="452" xr:uid="{00000000-0005-0000-0000-0000BF020000}"/>
    <cellStyle name="FormatedNumberBorderPatern 3 3 2" xfId="617" xr:uid="{00000000-0005-0000-0000-0000C0020000}"/>
    <cellStyle name="FormatedNumberBorderPatern 3 3 2 2" xfId="1185" xr:uid="{00000000-0005-0000-0000-0000C1020000}"/>
    <cellStyle name="FormatedNumberBorderPatern 3 3 3" xfId="1022" xr:uid="{00000000-0005-0000-0000-0000C2020000}"/>
    <cellStyle name="FormatedNumberBorderPatern 3 4" xfId="476" xr:uid="{00000000-0005-0000-0000-0000C3020000}"/>
    <cellStyle name="FormatedNumberBorderPatern 3 4 2" xfId="640" xr:uid="{00000000-0005-0000-0000-0000C4020000}"/>
    <cellStyle name="FormatedNumberBorderPatern 3 4 2 2" xfId="1208" xr:uid="{00000000-0005-0000-0000-0000C5020000}"/>
    <cellStyle name="FormatedNumberBorderPatern 3 4 3" xfId="1045" xr:uid="{00000000-0005-0000-0000-0000C6020000}"/>
    <cellStyle name="FormatedNumberBorderPatern 3 5" xfId="543" xr:uid="{00000000-0005-0000-0000-0000C7020000}"/>
    <cellStyle name="FormatedNumberBorderPatern 3 5 2" xfId="1111" xr:uid="{00000000-0005-0000-0000-0000C8020000}"/>
    <cellStyle name="FormatedNumberBorderPatern 3 6" xfId="735" xr:uid="{00000000-0005-0000-0000-0000C9020000}"/>
    <cellStyle name="FormatedNumberBorderPatern 3 6 2" xfId="1284" xr:uid="{00000000-0005-0000-0000-0000CA020000}"/>
    <cellStyle name="FormatedNumberBorderPatern 3 7" xfId="767" xr:uid="{00000000-0005-0000-0000-0000CB020000}"/>
    <cellStyle name="FormatedNumberBorderPatern 3 7 2" xfId="1309" xr:uid="{00000000-0005-0000-0000-0000CC020000}"/>
    <cellStyle name="FormatedNumberBorderPatern 3 8" xfId="949" xr:uid="{00000000-0005-0000-0000-0000CD020000}"/>
    <cellStyle name="FormatedNumberBorderPatern 4" xfId="382" xr:uid="{00000000-0005-0000-0000-0000CE020000}"/>
    <cellStyle name="FormatedNumberBorderPatern 4 2" xfId="426" xr:uid="{00000000-0005-0000-0000-0000CF020000}"/>
    <cellStyle name="FormatedNumberBorderPatern 4 2 2" xfId="515" xr:uid="{00000000-0005-0000-0000-0000D0020000}"/>
    <cellStyle name="FormatedNumberBorderPatern 4 2 2 2" xfId="679" xr:uid="{00000000-0005-0000-0000-0000D1020000}"/>
    <cellStyle name="FormatedNumberBorderPatern 4 2 2 2 2" xfId="1247" xr:uid="{00000000-0005-0000-0000-0000D2020000}"/>
    <cellStyle name="FormatedNumberBorderPatern 4 2 2 3" xfId="1084" xr:uid="{00000000-0005-0000-0000-0000D3020000}"/>
    <cellStyle name="FormatedNumberBorderPatern 4 2 3" xfId="592" xr:uid="{00000000-0005-0000-0000-0000D4020000}"/>
    <cellStyle name="FormatedNumberBorderPatern 4 2 3 2" xfId="1160" xr:uid="{00000000-0005-0000-0000-0000D5020000}"/>
    <cellStyle name="FormatedNumberBorderPatern 4 2 4" xfId="997" xr:uid="{00000000-0005-0000-0000-0000D6020000}"/>
    <cellStyle name="FormatedNumberBorderPatern 4 3" xfId="461" xr:uid="{00000000-0005-0000-0000-0000D7020000}"/>
    <cellStyle name="FormatedNumberBorderPatern 4 3 2" xfId="626" xr:uid="{00000000-0005-0000-0000-0000D8020000}"/>
    <cellStyle name="FormatedNumberBorderPatern 4 3 2 2" xfId="1194" xr:uid="{00000000-0005-0000-0000-0000D9020000}"/>
    <cellStyle name="FormatedNumberBorderPatern 4 3 3" xfId="1031" xr:uid="{00000000-0005-0000-0000-0000DA020000}"/>
    <cellStyle name="FormatedNumberBorderPatern 4 4" xfId="481" xr:uid="{00000000-0005-0000-0000-0000DB020000}"/>
    <cellStyle name="FormatedNumberBorderPatern 4 4 2" xfId="645" xr:uid="{00000000-0005-0000-0000-0000DC020000}"/>
    <cellStyle name="FormatedNumberBorderPatern 4 4 2 2" xfId="1213" xr:uid="{00000000-0005-0000-0000-0000DD020000}"/>
    <cellStyle name="FormatedNumberBorderPatern 4 4 3" xfId="1050" xr:uid="{00000000-0005-0000-0000-0000DE020000}"/>
    <cellStyle name="FormatedNumberBorderPatern 4 5" xfId="552" xr:uid="{00000000-0005-0000-0000-0000DF020000}"/>
    <cellStyle name="FormatedNumberBorderPatern 4 5 2" xfId="1120" xr:uid="{00000000-0005-0000-0000-0000E0020000}"/>
    <cellStyle name="FormatedNumberBorderPatern 4 6" xfId="745" xr:uid="{00000000-0005-0000-0000-0000E1020000}"/>
    <cellStyle name="FormatedNumberBorderPatern 4 6 2" xfId="1292" xr:uid="{00000000-0005-0000-0000-0000E2020000}"/>
    <cellStyle name="FormatedNumberBorderPatern 4 7" xfId="776" xr:uid="{00000000-0005-0000-0000-0000E3020000}"/>
    <cellStyle name="FormatedNumberBorderPatern 4 7 2" xfId="1318" xr:uid="{00000000-0005-0000-0000-0000E4020000}"/>
    <cellStyle name="FormatedNumberBorderPatern 4 8" xfId="957" xr:uid="{00000000-0005-0000-0000-0000E5020000}"/>
    <cellStyle name="FormatedNumberBorderPatern 5" xfId="384" xr:uid="{00000000-0005-0000-0000-0000E6020000}"/>
    <cellStyle name="FormatedNumberBorderPatern 5 2" xfId="394" xr:uid="{00000000-0005-0000-0000-0000E7020000}"/>
    <cellStyle name="FormatedNumberBorderPatern 5 2 2" xfId="485" xr:uid="{00000000-0005-0000-0000-0000E8020000}"/>
    <cellStyle name="FormatedNumberBorderPatern 5 2 2 2" xfId="649" xr:uid="{00000000-0005-0000-0000-0000E9020000}"/>
    <cellStyle name="FormatedNumberBorderPatern 5 2 2 2 2" xfId="1217" xr:uid="{00000000-0005-0000-0000-0000EA020000}"/>
    <cellStyle name="FormatedNumberBorderPatern 5 2 2 3" xfId="1054" xr:uid="{00000000-0005-0000-0000-0000EB020000}"/>
    <cellStyle name="FormatedNumberBorderPatern 5 2 3" xfId="562" xr:uid="{00000000-0005-0000-0000-0000EC020000}"/>
    <cellStyle name="FormatedNumberBorderPatern 5 2 3 2" xfId="1130" xr:uid="{00000000-0005-0000-0000-0000ED020000}"/>
    <cellStyle name="FormatedNumberBorderPatern 5 2 4" xfId="967" xr:uid="{00000000-0005-0000-0000-0000EE020000}"/>
    <cellStyle name="FormatedNumberBorderPatern 5 3" xfId="427" xr:uid="{00000000-0005-0000-0000-0000EF020000}"/>
    <cellStyle name="FormatedNumberBorderPatern 5 3 2" xfId="516" xr:uid="{00000000-0005-0000-0000-0000F0020000}"/>
    <cellStyle name="FormatedNumberBorderPatern 5 3 2 2" xfId="680" xr:uid="{00000000-0005-0000-0000-0000F1020000}"/>
    <cellStyle name="FormatedNumberBorderPatern 5 3 2 2 2" xfId="1248" xr:uid="{00000000-0005-0000-0000-0000F2020000}"/>
    <cellStyle name="FormatedNumberBorderPatern 5 3 2 3" xfId="1085" xr:uid="{00000000-0005-0000-0000-0000F3020000}"/>
    <cellStyle name="FormatedNumberBorderPatern 5 3 3" xfId="593" xr:uid="{00000000-0005-0000-0000-0000F4020000}"/>
    <cellStyle name="FormatedNumberBorderPatern 5 3 3 2" xfId="1161" xr:uid="{00000000-0005-0000-0000-0000F5020000}"/>
    <cellStyle name="FormatedNumberBorderPatern 5 3 4" xfId="998" xr:uid="{00000000-0005-0000-0000-0000F6020000}"/>
    <cellStyle name="FormatedNumberBorderPatern 5 4" xfId="462" xr:uid="{00000000-0005-0000-0000-0000F7020000}"/>
    <cellStyle name="FormatedNumberBorderPatern 5 4 2" xfId="627" xr:uid="{00000000-0005-0000-0000-0000F8020000}"/>
    <cellStyle name="FormatedNumberBorderPatern 5 4 2 2" xfId="1195" xr:uid="{00000000-0005-0000-0000-0000F9020000}"/>
    <cellStyle name="FormatedNumberBorderPatern 5 4 3" xfId="1032" xr:uid="{00000000-0005-0000-0000-0000FA020000}"/>
    <cellStyle name="FormatedNumberBorderPatern 5 5" xfId="553" xr:uid="{00000000-0005-0000-0000-0000FB020000}"/>
    <cellStyle name="FormatedNumberBorderPatern 5 5 2" xfId="1121" xr:uid="{00000000-0005-0000-0000-0000FC020000}"/>
    <cellStyle name="FormatedNumberBorderPatern 5 6" xfId="746" xr:uid="{00000000-0005-0000-0000-0000FD020000}"/>
    <cellStyle name="FormatedNumberBorderPatern 5 6 2" xfId="1293" xr:uid="{00000000-0005-0000-0000-0000FE020000}"/>
    <cellStyle name="FormatedNumberBorderPatern 5 7" xfId="777" xr:uid="{00000000-0005-0000-0000-0000FF020000}"/>
    <cellStyle name="FormatedNumberBorderPatern 5 7 2" xfId="1319" xr:uid="{00000000-0005-0000-0000-000000030000}"/>
    <cellStyle name="FormatedNumberBorderPatern 5 8" xfId="958" xr:uid="{00000000-0005-0000-0000-000001030000}"/>
    <cellStyle name="FormatedNumberBorderPatern 6" xfId="372" xr:uid="{00000000-0005-0000-0000-000002030000}"/>
    <cellStyle name="FormatedNumberBorderPatern 6 2" xfId="416" xr:uid="{00000000-0005-0000-0000-000003030000}"/>
    <cellStyle name="FormatedNumberBorderPatern 6 2 2" xfId="505" xr:uid="{00000000-0005-0000-0000-000004030000}"/>
    <cellStyle name="FormatedNumberBorderPatern 6 2 2 2" xfId="669" xr:uid="{00000000-0005-0000-0000-000005030000}"/>
    <cellStyle name="FormatedNumberBorderPatern 6 2 2 2 2" xfId="1237" xr:uid="{00000000-0005-0000-0000-000006030000}"/>
    <cellStyle name="FormatedNumberBorderPatern 6 2 2 3" xfId="1074" xr:uid="{00000000-0005-0000-0000-000007030000}"/>
    <cellStyle name="FormatedNumberBorderPatern 6 2 3" xfId="582" xr:uid="{00000000-0005-0000-0000-000008030000}"/>
    <cellStyle name="FormatedNumberBorderPatern 6 2 3 2" xfId="1150" xr:uid="{00000000-0005-0000-0000-000009030000}"/>
    <cellStyle name="FormatedNumberBorderPatern 6 2 4" xfId="987" xr:uid="{00000000-0005-0000-0000-00000A030000}"/>
    <cellStyle name="FormatedNumberBorderPatern 6 3" xfId="451" xr:uid="{00000000-0005-0000-0000-00000B030000}"/>
    <cellStyle name="FormatedNumberBorderPatern 6 3 2" xfId="616" xr:uid="{00000000-0005-0000-0000-00000C030000}"/>
    <cellStyle name="FormatedNumberBorderPatern 6 3 2 2" xfId="1184" xr:uid="{00000000-0005-0000-0000-00000D030000}"/>
    <cellStyle name="FormatedNumberBorderPatern 6 3 3" xfId="1021" xr:uid="{00000000-0005-0000-0000-00000E030000}"/>
    <cellStyle name="FormatedNumberBorderPatern 6 4" xfId="475" xr:uid="{00000000-0005-0000-0000-00000F030000}"/>
    <cellStyle name="FormatedNumberBorderPatern 6 4 2" xfId="639" xr:uid="{00000000-0005-0000-0000-000010030000}"/>
    <cellStyle name="FormatedNumberBorderPatern 6 4 2 2" xfId="1207" xr:uid="{00000000-0005-0000-0000-000011030000}"/>
    <cellStyle name="FormatedNumberBorderPatern 6 4 3" xfId="1044" xr:uid="{00000000-0005-0000-0000-000012030000}"/>
    <cellStyle name="FormatedNumberBorderPatern 6 5" xfId="542" xr:uid="{00000000-0005-0000-0000-000013030000}"/>
    <cellStyle name="FormatedNumberBorderPatern 6 5 2" xfId="1110" xr:uid="{00000000-0005-0000-0000-000014030000}"/>
    <cellStyle name="FormatedNumberBorderPatern 6 6" xfId="734" xr:uid="{00000000-0005-0000-0000-000015030000}"/>
    <cellStyle name="FormatedNumberBorderPatern 6 6 2" xfId="1283" xr:uid="{00000000-0005-0000-0000-000016030000}"/>
    <cellStyle name="FormatedNumberBorderPatern 6 7" xfId="766" xr:uid="{00000000-0005-0000-0000-000017030000}"/>
    <cellStyle name="FormatedNumberBorderPatern 6 7 2" xfId="1308" xr:uid="{00000000-0005-0000-0000-000018030000}"/>
    <cellStyle name="FormatedNumberBorderPatern 6 8" xfId="948" xr:uid="{00000000-0005-0000-0000-000019030000}"/>
    <cellStyle name="FormatedNumberBorderPatern 7" xfId="385" xr:uid="{00000000-0005-0000-0000-00001A030000}"/>
    <cellStyle name="FormatedNumberBorderPatern 7 2" xfId="428" xr:uid="{00000000-0005-0000-0000-00001B030000}"/>
    <cellStyle name="FormatedNumberBorderPatern 7 2 2" xfId="517" xr:uid="{00000000-0005-0000-0000-00001C030000}"/>
    <cellStyle name="FormatedNumberBorderPatern 7 2 2 2" xfId="681" xr:uid="{00000000-0005-0000-0000-00001D030000}"/>
    <cellStyle name="FormatedNumberBorderPatern 7 2 2 2 2" xfId="1249" xr:uid="{00000000-0005-0000-0000-00001E030000}"/>
    <cellStyle name="FormatedNumberBorderPatern 7 2 2 3" xfId="1086" xr:uid="{00000000-0005-0000-0000-00001F030000}"/>
    <cellStyle name="FormatedNumberBorderPatern 7 2 3" xfId="594" xr:uid="{00000000-0005-0000-0000-000020030000}"/>
    <cellStyle name="FormatedNumberBorderPatern 7 2 3 2" xfId="1162" xr:uid="{00000000-0005-0000-0000-000021030000}"/>
    <cellStyle name="FormatedNumberBorderPatern 7 2 4" xfId="999" xr:uid="{00000000-0005-0000-0000-000022030000}"/>
    <cellStyle name="FormatedNumberBorderPatern 7 3" xfId="463" xr:uid="{00000000-0005-0000-0000-000023030000}"/>
    <cellStyle name="FormatedNumberBorderPatern 7 3 2" xfId="628" xr:uid="{00000000-0005-0000-0000-000024030000}"/>
    <cellStyle name="FormatedNumberBorderPatern 7 3 2 2" xfId="1196" xr:uid="{00000000-0005-0000-0000-000025030000}"/>
    <cellStyle name="FormatedNumberBorderPatern 7 3 3" xfId="1033" xr:uid="{00000000-0005-0000-0000-000026030000}"/>
    <cellStyle name="FormatedNumberBorderPatern 7 4" xfId="482" xr:uid="{00000000-0005-0000-0000-000027030000}"/>
    <cellStyle name="FormatedNumberBorderPatern 7 4 2" xfId="646" xr:uid="{00000000-0005-0000-0000-000028030000}"/>
    <cellStyle name="FormatedNumberBorderPatern 7 4 2 2" xfId="1214" xr:uid="{00000000-0005-0000-0000-000029030000}"/>
    <cellStyle name="FormatedNumberBorderPatern 7 4 3" xfId="1051" xr:uid="{00000000-0005-0000-0000-00002A030000}"/>
    <cellStyle name="FormatedNumberBorderPatern 7 5" xfId="554" xr:uid="{00000000-0005-0000-0000-00002B030000}"/>
    <cellStyle name="FormatedNumberBorderPatern 7 5 2" xfId="1122" xr:uid="{00000000-0005-0000-0000-00002C030000}"/>
    <cellStyle name="FormatedNumberBorderPatern 7 6" xfId="747" xr:uid="{00000000-0005-0000-0000-00002D030000}"/>
    <cellStyle name="FormatedNumberBorderPatern 7 6 2" xfId="1294" xr:uid="{00000000-0005-0000-0000-00002E030000}"/>
    <cellStyle name="FormatedNumberBorderPatern 7 7" xfId="778" xr:uid="{00000000-0005-0000-0000-00002F030000}"/>
    <cellStyle name="FormatedNumberBorderPatern 7 7 2" xfId="1320" xr:uid="{00000000-0005-0000-0000-000030030000}"/>
    <cellStyle name="FormatedNumberBorderPatern 7 8" xfId="959" xr:uid="{00000000-0005-0000-0000-000031030000}"/>
    <cellStyle name="FormatedNumberBorderPatern 8" xfId="386" xr:uid="{00000000-0005-0000-0000-000032030000}"/>
    <cellStyle name="FormatedNumberBorderPatern 8 2" xfId="395" xr:uid="{00000000-0005-0000-0000-000033030000}"/>
    <cellStyle name="FormatedNumberBorderPatern 8 2 2" xfId="486" xr:uid="{00000000-0005-0000-0000-000034030000}"/>
    <cellStyle name="FormatedNumberBorderPatern 8 2 2 2" xfId="650" xr:uid="{00000000-0005-0000-0000-000035030000}"/>
    <cellStyle name="FormatedNumberBorderPatern 8 2 2 2 2" xfId="1218" xr:uid="{00000000-0005-0000-0000-000036030000}"/>
    <cellStyle name="FormatedNumberBorderPatern 8 2 2 3" xfId="1055" xr:uid="{00000000-0005-0000-0000-000037030000}"/>
    <cellStyle name="FormatedNumberBorderPatern 8 2 3" xfId="563" xr:uid="{00000000-0005-0000-0000-000038030000}"/>
    <cellStyle name="FormatedNumberBorderPatern 8 2 3 2" xfId="1131" xr:uid="{00000000-0005-0000-0000-000039030000}"/>
    <cellStyle name="FormatedNumberBorderPatern 8 2 4" xfId="968" xr:uid="{00000000-0005-0000-0000-00003A030000}"/>
    <cellStyle name="FormatedNumberBorderPatern 8 3" xfId="429" xr:uid="{00000000-0005-0000-0000-00003B030000}"/>
    <cellStyle name="FormatedNumberBorderPatern 8 3 2" xfId="518" xr:uid="{00000000-0005-0000-0000-00003C030000}"/>
    <cellStyle name="FormatedNumberBorderPatern 8 3 2 2" xfId="682" xr:uid="{00000000-0005-0000-0000-00003D030000}"/>
    <cellStyle name="FormatedNumberBorderPatern 8 3 2 2 2" xfId="1250" xr:uid="{00000000-0005-0000-0000-00003E030000}"/>
    <cellStyle name="FormatedNumberBorderPatern 8 3 2 3" xfId="1087" xr:uid="{00000000-0005-0000-0000-00003F030000}"/>
    <cellStyle name="FormatedNumberBorderPatern 8 3 3" xfId="595" xr:uid="{00000000-0005-0000-0000-000040030000}"/>
    <cellStyle name="FormatedNumberBorderPatern 8 3 3 2" xfId="1163" xr:uid="{00000000-0005-0000-0000-000041030000}"/>
    <cellStyle name="FormatedNumberBorderPatern 8 3 4" xfId="1000" xr:uid="{00000000-0005-0000-0000-000042030000}"/>
    <cellStyle name="FormatedNumberBorderPatern 8 4" xfId="464" xr:uid="{00000000-0005-0000-0000-000043030000}"/>
    <cellStyle name="FormatedNumberBorderPatern 8 4 2" xfId="629" xr:uid="{00000000-0005-0000-0000-000044030000}"/>
    <cellStyle name="FormatedNumberBorderPatern 8 4 2 2" xfId="1197" xr:uid="{00000000-0005-0000-0000-000045030000}"/>
    <cellStyle name="FormatedNumberBorderPatern 8 4 3" xfId="1034" xr:uid="{00000000-0005-0000-0000-000046030000}"/>
    <cellStyle name="FormatedNumberBorderPatern 8 5" xfId="555" xr:uid="{00000000-0005-0000-0000-000047030000}"/>
    <cellStyle name="FormatedNumberBorderPatern 8 5 2" xfId="1123" xr:uid="{00000000-0005-0000-0000-000048030000}"/>
    <cellStyle name="FormatedNumberBorderPatern 8 6" xfId="748" xr:uid="{00000000-0005-0000-0000-000049030000}"/>
    <cellStyle name="FormatedNumberBorderPatern 8 6 2" xfId="1295" xr:uid="{00000000-0005-0000-0000-00004A030000}"/>
    <cellStyle name="FormatedNumberBorderPatern 8 7" xfId="779" xr:uid="{00000000-0005-0000-0000-00004B030000}"/>
    <cellStyle name="FormatedNumberBorderPatern 8 7 2" xfId="1321" xr:uid="{00000000-0005-0000-0000-00004C030000}"/>
    <cellStyle name="FormatedNumberBorderPatern 8 8" xfId="960" xr:uid="{00000000-0005-0000-0000-00004D030000}"/>
    <cellStyle name="FormatedNumberBorderPatern 9" xfId="388" xr:uid="{00000000-0005-0000-0000-00004E030000}"/>
    <cellStyle name="FormatedNumberBorderPatern 9 2" xfId="396" xr:uid="{00000000-0005-0000-0000-00004F030000}"/>
    <cellStyle name="FormatedNumberBorderPatern 9 2 2" xfId="487" xr:uid="{00000000-0005-0000-0000-000050030000}"/>
    <cellStyle name="FormatedNumberBorderPatern 9 2 2 2" xfId="651" xr:uid="{00000000-0005-0000-0000-000051030000}"/>
    <cellStyle name="FormatedNumberBorderPatern 9 2 2 2 2" xfId="1219" xr:uid="{00000000-0005-0000-0000-000052030000}"/>
    <cellStyle name="FormatedNumberBorderPatern 9 2 2 3" xfId="1056" xr:uid="{00000000-0005-0000-0000-000053030000}"/>
    <cellStyle name="FormatedNumberBorderPatern 9 2 3" xfId="564" xr:uid="{00000000-0005-0000-0000-000054030000}"/>
    <cellStyle name="FormatedNumberBorderPatern 9 2 3 2" xfId="1132" xr:uid="{00000000-0005-0000-0000-000055030000}"/>
    <cellStyle name="FormatedNumberBorderPatern 9 2 4" xfId="969" xr:uid="{00000000-0005-0000-0000-000056030000}"/>
    <cellStyle name="FormatedNumberBorderPatern 9 3" xfId="431" xr:uid="{00000000-0005-0000-0000-000057030000}"/>
    <cellStyle name="FormatedNumberBorderPatern 9 3 2" xfId="520" xr:uid="{00000000-0005-0000-0000-000058030000}"/>
    <cellStyle name="FormatedNumberBorderPatern 9 3 2 2" xfId="684" xr:uid="{00000000-0005-0000-0000-000059030000}"/>
    <cellStyle name="FormatedNumberBorderPatern 9 3 2 2 2" xfId="1252" xr:uid="{00000000-0005-0000-0000-00005A030000}"/>
    <cellStyle name="FormatedNumberBorderPatern 9 3 2 3" xfId="1089" xr:uid="{00000000-0005-0000-0000-00005B030000}"/>
    <cellStyle name="FormatedNumberBorderPatern 9 3 3" xfId="597" xr:uid="{00000000-0005-0000-0000-00005C030000}"/>
    <cellStyle name="FormatedNumberBorderPatern 9 3 3 2" xfId="1165" xr:uid="{00000000-0005-0000-0000-00005D030000}"/>
    <cellStyle name="FormatedNumberBorderPatern 9 3 4" xfId="1002" xr:uid="{00000000-0005-0000-0000-00005E030000}"/>
    <cellStyle name="FormatedNumberBorderPatern 9 4" xfId="466" xr:uid="{00000000-0005-0000-0000-00005F030000}"/>
    <cellStyle name="FormatedNumberBorderPatern 9 4 2" xfId="631" xr:uid="{00000000-0005-0000-0000-000060030000}"/>
    <cellStyle name="FormatedNumberBorderPatern 9 4 2 2" xfId="1199" xr:uid="{00000000-0005-0000-0000-000061030000}"/>
    <cellStyle name="FormatedNumberBorderPatern 9 4 3" xfId="1036" xr:uid="{00000000-0005-0000-0000-000062030000}"/>
    <cellStyle name="FormatedNumberBorderPatern 9 5" xfId="557" xr:uid="{00000000-0005-0000-0000-000063030000}"/>
    <cellStyle name="FormatedNumberBorderPatern 9 5 2" xfId="1125" xr:uid="{00000000-0005-0000-0000-000064030000}"/>
    <cellStyle name="FormatedNumberBorderPatern 9 6" xfId="749" xr:uid="{00000000-0005-0000-0000-000065030000}"/>
    <cellStyle name="FormatedNumberBorderPatern 9 6 2" xfId="1296" xr:uid="{00000000-0005-0000-0000-000066030000}"/>
    <cellStyle name="FormatedNumberBorderPatern 9 7" xfId="780" xr:uid="{00000000-0005-0000-0000-000067030000}"/>
    <cellStyle name="FormatedNumberBorderPatern 9 7 2" xfId="1322" xr:uid="{00000000-0005-0000-0000-000068030000}"/>
    <cellStyle name="FormatedNumberBorderPatern 9 8" xfId="832" xr:uid="{00000000-0005-0000-0000-000069030000}"/>
    <cellStyle name="FormatedNumberBorderPatern 9 8 2" xfId="1331" xr:uid="{00000000-0005-0000-0000-00006A030000}"/>
    <cellStyle name="FormatedNumberBorderPatern 9 9" xfId="962" xr:uid="{00000000-0005-0000-0000-00006B030000}"/>
    <cellStyle name="FormatedNumberBorderPatern_Center" xfId="389" xr:uid="{00000000-0005-0000-0000-00006C030000}"/>
    <cellStyle name="Good" xfId="58" builtinId="26" customBuiltin="1"/>
    <cellStyle name="Good 2" xfId="329" xr:uid="{00000000-0005-0000-0000-00006E030000}"/>
    <cellStyle name="Good 2 2" xfId="795" xr:uid="{00000000-0005-0000-0000-00006F030000}"/>
    <cellStyle name="Heading 1" xfId="54" builtinId="16" customBuiltin="1"/>
    <cellStyle name="Heading 1 2" xfId="325" xr:uid="{00000000-0005-0000-0000-000071030000}"/>
    <cellStyle name="Heading 1 2 2" xfId="791" xr:uid="{00000000-0005-0000-0000-000072030000}"/>
    <cellStyle name="Heading 2" xfId="55" builtinId="17" customBuiltin="1"/>
    <cellStyle name="Heading 2 2" xfId="326" xr:uid="{00000000-0005-0000-0000-000074030000}"/>
    <cellStyle name="Heading 2 2 2" xfId="792" xr:uid="{00000000-0005-0000-0000-000075030000}"/>
    <cellStyle name="Heading 3" xfId="56" builtinId="18" customBuiltin="1"/>
    <cellStyle name="Heading 3 2" xfId="327" xr:uid="{00000000-0005-0000-0000-000077030000}"/>
    <cellStyle name="Heading 3 2 2" xfId="793" xr:uid="{00000000-0005-0000-0000-000078030000}"/>
    <cellStyle name="Heading 4" xfId="57" builtinId="19" customBuiltin="1"/>
    <cellStyle name="Heading 4 2" xfId="328" xr:uid="{00000000-0005-0000-0000-00007A030000}"/>
    <cellStyle name="Heading 4 2 2" xfId="794" xr:uid="{00000000-0005-0000-0000-00007B030000}"/>
    <cellStyle name="Hyperlink 2" xfId="34" xr:uid="{00000000-0005-0000-0000-00007C030000}"/>
    <cellStyle name="Hyperlink 2 2" xfId="739" xr:uid="{00000000-0005-0000-0000-00007D030000}"/>
    <cellStyle name="Hyperlink 3" xfId="96" xr:uid="{00000000-0005-0000-0000-00007E030000}"/>
    <cellStyle name="Hyperlink 3 2" xfId="759" xr:uid="{00000000-0005-0000-0000-00007F030000}"/>
    <cellStyle name="Input" xfId="60" builtinId="20" customBuiltin="1"/>
    <cellStyle name="Input 2" xfId="332" xr:uid="{00000000-0005-0000-0000-000081030000}"/>
    <cellStyle name="Input 2 2" xfId="798" xr:uid="{00000000-0005-0000-0000-000082030000}"/>
    <cellStyle name="Linked Cell" xfId="63" builtinId="24" customBuiltin="1"/>
    <cellStyle name="Linked Cell 2" xfId="335" xr:uid="{00000000-0005-0000-0000-000084030000}"/>
    <cellStyle name="Linked Cell 2 2" xfId="801" xr:uid="{00000000-0005-0000-0000-000085030000}"/>
    <cellStyle name="Neutral 2" xfId="727" xr:uid="{00000000-0005-0000-0000-000086030000}"/>
    <cellStyle name="Neutral 2 2" xfId="797" xr:uid="{00000000-0005-0000-0000-000087030000}"/>
    <cellStyle name="Neutral 3" xfId="331" xr:uid="{00000000-0005-0000-0000-000088030000}"/>
    <cellStyle name="Normal" xfId="0" builtinId="0"/>
    <cellStyle name="Normal 10" xfId="31" xr:uid="{00000000-0005-0000-0000-00008A030000}"/>
    <cellStyle name="Normal 10 2" xfId="50" xr:uid="{00000000-0005-0000-0000-00008B030000}"/>
    <cellStyle name="Normal 10 2 2" xfId="141" xr:uid="{00000000-0005-0000-0000-00008C030000}"/>
    <cellStyle name="Normal 10 2 3" xfId="242" xr:uid="{00000000-0005-0000-0000-00008D030000}"/>
    <cellStyle name="Normal 10 2 4" xfId="400" xr:uid="{00000000-0005-0000-0000-00008E030000}"/>
    <cellStyle name="Normal 10 2 5" xfId="155" xr:uid="{00000000-0005-0000-0000-00008F030000}"/>
    <cellStyle name="Normal 10 3" xfId="206" xr:uid="{00000000-0005-0000-0000-000090030000}"/>
    <cellStyle name="Normal 10 4" xfId="232" xr:uid="{00000000-0005-0000-0000-000091030000}"/>
    <cellStyle name="Normal 10 5" xfId="251" xr:uid="{00000000-0005-0000-0000-000092030000}"/>
    <cellStyle name="Normal 10 6" xfId="320" xr:uid="{00000000-0005-0000-0000-000093030000}"/>
    <cellStyle name="Normal 10 6 2" xfId="927" xr:uid="{00000000-0005-0000-0000-000094030000}"/>
    <cellStyle name="Normal 10 7" xfId="89" xr:uid="{00000000-0005-0000-0000-000095030000}"/>
    <cellStyle name="Normal 11" xfId="178" xr:uid="{00000000-0005-0000-0000-000096030000}"/>
    <cellStyle name="Normal 11 2" xfId="233" xr:uid="{00000000-0005-0000-0000-000097030000}"/>
    <cellStyle name="Normal 11 2 2" xfId="655" xr:uid="{00000000-0005-0000-0000-000098030000}"/>
    <cellStyle name="Normal 11 2 2 2" xfId="1223" xr:uid="{00000000-0005-0000-0000-000099030000}"/>
    <cellStyle name="Normal 11 2 3" xfId="491" xr:uid="{00000000-0005-0000-0000-00009A030000}"/>
    <cellStyle name="Normal 11 2 3 2" xfId="1060" xr:uid="{00000000-0005-0000-0000-00009B030000}"/>
    <cellStyle name="Normal 11 3" xfId="568" xr:uid="{00000000-0005-0000-0000-00009C030000}"/>
    <cellStyle name="Normal 11 3 2" xfId="1136" xr:uid="{00000000-0005-0000-0000-00009D030000}"/>
    <cellStyle name="Normal 11 4" xfId="758" xr:uid="{00000000-0005-0000-0000-00009E030000}"/>
    <cellStyle name="Normal 11 5" xfId="847" xr:uid="{00000000-0005-0000-0000-00009F030000}"/>
    <cellStyle name="Normal 11 6" xfId="402" xr:uid="{00000000-0005-0000-0000-0000A0030000}"/>
    <cellStyle name="Normal 11 6 2" xfId="973" xr:uid="{00000000-0005-0000-0000-0000A1030000}"/>
    <cellStyle name="Normal 12" xfId="152" xr:uid="{00000000-0005-0000-0000-0000A2030000}"/>
    <cellStyle name="Normal 12 2" xfId="278" xr:uid="{00000000-0005-0000-0000-0000A3030000}"/>
    <cellStyle name="Normal 12 2 2" xfId="602" xr:uid="{00000000-0005-0000-0000-0000A4030000}"/>
    <cellStyle name="Normal 12 2 2 2" xfId="1170" xr:uid="{00000000-0005-0000-0000-0000A5030000}"/>
    <cellStyle name="Normal 12 2 3" xfId="906" xr:uid="{00000000-0005-0000-0000-0000A6030000}"/>
    <cellStyle name="Normal 12 3" xfId="789" xr:uid="{00000000-0005-0000-0000-0000A7030000}"/>
    <cellStyle name="Normal 12 4" xfId="437" xr:uid="{00000000-0005-0000-0000-0000A8030000}"/>
    <cellStyle name="Normal 12 4 2" xfId="1007" xr:uid="{00000000-0005-0000-0000-0000A9030000}"/>
    <cellStyle name="Normal 13" xfId="151" xr:uid="{00000000-0005-0000-0000-0000AA030000}"/>
    <cellStyle name="Normal 13 2" xfId="688" xr:uid="{00000000-0005-0000-0000-0000AB030000}"/>
    <cellStyle name="Normal 13 2 2" xfId="1256" xr:uid="{00000000-0005-0000-0000-0000AC030000}"/>
    <cellStyle name="Normal 13 3" xfId="855" xr:uid="{00000000-0005-0000-0000-0000AD030000}"/>
    <cellStyle name="Normal 14" xfId="181" xr:uid="{00000000-0005-0000-0000-0000AE030000}"/>
    <cellStyle name="Normal 14 2" xfId="763" xr:uid="{00000000-0005-0000-0000-0000AF030000}"/>
    <cellStyle name="Normal 14 2 2" xfId="1306" xr:uid="{00000000-0005-0000-0000-0000B0030000}"/>
    <cellStyle name="Normal 15" xfId="190" xr:uid="{00000000-0005-0000-0000-0000B1030000}"/>
    <cellStyle name="Normal 16" xfId="245" xr:uid="{00000000-0005-0000-0000-0000B2030000}"/>
    <cellStyle name="Normal 16 2" xfId="258" xr:uid="{00000000-0005-0000-0000-0000B3030000}"/>
    <cellStyle name="Normal 17" xfId="243" xr:uid="{00000000-0005-0000-0000-0000B4030000}"/>
    <cellStyle name="Normal 17 2" xfId="265" xr:uid="{00000000-0005-0000-0000-0000B5030000}"/>
    <cellStyle name="Normal 18" xfId="256" xr:uid="{00000000-0005-0000-0000-0000B6030000}"/>
    <cellStyle name="Normal 19" xfId="266" xr:uid="{00000000-0005-0000-0000-0000B7030000}"/>
    <cellStyle name="Normal 2" xfId="14" xr:uid="{00000000-0005-0000-0000-0000B8030000}"/>
    <cellStyle name="Normal 2 10" xfId="28" xr:uid="{00000000-0005-0000-0000-0000B9030000}"/>
    <cellStyle name="Normal 2 2" xfId="25" xr:uid="{00000000-0005-0000-0000-0000BA030000}"/>
    <cellStyle name="Normal 2 2 2" xfId="43" xr:uid="{00000000-0005-0000-0000-0000BB030000}"/>
    <cellStyle name="Normal 2 2 3" xfId="139" xr:uid="{00000000-0005-0000-0000-0000BC030000}"/>
    <cellStyle name="Normal 2 2 4" xfId="115" xr:uid="{00000000-0005-0000-0000-0000BD030000}"/>
    <cellStyle name="Normal 2 2 5" xfId="183" xr:uid="{00000000-0005-0000-0000-0000BE030000}"/>
    <cellStyle name="Normal 2 2 5 2" xfId="877" xr:uid="{00000000-0005-0000-0000-0000BF030000}"/>
    <cellStyle name="Normal 2 3" xfId="19" xr:uid="{00000000-0005-0000-0000-0000C0030000}"/>
    <cellStyle name="Normal 2 3 2" xfId="274" xr:uid="{00000000-0005-0000-0000-0000C1030000}"/>
    <cellStyle name="Normal 2 3 2 2" xfId="641" xr:uid="{00000000-0005-0000-0000-0000C2030000}"/>
    <cellStyle name="Normal 2 3 2 2 2" xfId="1209" xr:uid="{00000000-0005-0000-0000-0000C3030000}"/>
    <cellStyle name="Normal 2 3 2 3" xfId="477" xr:uid="{00000000-0005-0000-0000-0000C4030000}"/>
    <cellStyle name="Normal 2 3 2 3 2" xfId="1046" xr:uid="{00000000-0005-0000-0000-0000C5030000}"/>
    <cellStyle name="Normal 2 3 3" xfId="544" xr:uid="{00000000-0005-0000-0000-0000C6030000}"/>
    <cellStyle name="Normal 2 3 3 2" xfId="1112" xr:uid="{00000000-0005-0000-0000-0000C7030000}"/>
    <cellStyle name="Normal 2 3 4" xfId="736" xr:uid="{00000000-0005-0000-0000-0000C8030000}"/>
    <cellStyle name="Normal 2 3 4 2" xfId="1285" xr:uid="{00000000-0005-0000-0000-0000C9030000}"/>
    <cellStyle name="Normal 2 3 5" xfId="848" xr:uid="{00000000-0005-0000-0000-0000CA030000}"/>
    <cellStyle name="Normal 2 3 6" xfId="374" xr:uid="{00000000-0005-0000-0000-0000CB030000}"/>
    <cellStyle name="Normal 2 3 6 2" xfId="950" xr:uid="{00000000-0005-0000-0000-0000CC030000}"/>
    <cellStyle name="Normal 2 3 7" xfId="119" xr:uid="{00000000-0005-0000-0000-0000CD030000}"/>
    <cellStyle name="Normal 2 4" xfId="133" xr:uid="{00000000-0005-0000-0000-0000CE030000}"/>
    <cellStyle name="Normal 2 4 2" xfId="507" xr:uid="{00000000-0005-0000-0000-0000CF030000}"/>
    <cellStyle name="Normal 2 4 2 2" xfId="671" xr:uid="{00000000-0005-0000-0000-0000D0030000}"/>
    <cellStyle name="Normal 2 4 2 2 2" xfId="1239" xr:uid="{00000000-0005-0000-0000-0000D1030000}"/>
    <cellStyle name="Normal 2 4 2 3" xfId="1076" xr:uid="{00000000-0005-0000-0000-0000D2030000}"/>
    <cellStyle name="Normal 2 4 3" xfId="584" xr:uid="{00000000-0005-0000-0000-0000D3030000}"/>
    <cellStyle name="Normal 2 4 3 2" xfId="1152" xr:uid="{00000000-0005-0000-0000-0000D4030000}"/>
    <cellStyle name="Normal 2 4 4" xfId="761" xr:uid="{00000000-0005-0000-0000-0000D5030000}"/>
    <cellStyle name="Normal 2 4 5" xfId="418" xr:uid="{00000000-0005-0000-0000-0000D6030000}"/>
    <cellStyle name="Normal 2 4 5 2" xfId="989" xr:uid="{00000000-0005-0000-0000-0000D7030000}"/>
    <cellStyle name="Normal 2 5" xfId="247" xr:uid="{00000000-0005-0000-0000-0000D8030000}"/>
    <cellStyle name="Normal 2 5 2" xfId="618" xr:uid="{00000000-0005-0000-0000-0000D9030000}"/>
    <cellStyle name="Normal 2 5 2 2" xfId="1186" xr:uid="{00000000-0005-0000-0000-0000DA030000}"/>
    <cellStyle name="Normal 2 5 3" xfId="453" xr:uid="{00000000-0005-0000-0000-0000DB030000}"/>
    <cellStyle name="Normal 2 5 3 2" xfId="1023" xr:uid="{00000000-0005-0000-0000-0000DC030000}"/>
    <cellStyle name="Normal 2 6" xfId="365" xr:uid="{00000000-0005-0000-0000-0000DD030000}"/>
    <cellStyle name="Normal 2 6 2" xfId="943" xr:uid="{00000000-0005-0000-0000-0000DE030000}"/>
    <cellStyle name="Normal 2 7" xfId="525" xr:uid="{00000000-0005-0000-0000-0000DF030000}"/>
    <cellStyle name="Normal 2 7 2" xfId="1093" xr:uid="{00000000-0005-0000-0000-0000E0030000}"/>
    <cellStyle name="Normal 2 8" xfId="768" xr:uid="{00000000-0005-0000-0000-0000E1030000}"/>
    <cellStyle name="Normal 2 8 2" xfId="1310" xr:uid="{00000000-0005-0000-0000-0000E2030000}"/>
    <cellStyle name="Normal 20" xfId="281" xr:uid="{00000000-0005-0000-0000-0000E3030000}"/>
    <cellStyle name="Normal 21" xfId="86" xr:uid="{00000000-0005-0000-0000-0000E4030000}"/>
    <cellStyle name="Normal 3" xfId="20" xr:uid="{00000000-0005-0000-0000-0000E5030000}"/>
    <cellStyle name="Normal 3 2" xfId="120" xr:uid="{00000000-0005-0000-0000-0000E6030000}"/>
    <cellStyle name="Normal 3 2 2" xfId="197" xr:uid="{00000000-0005-0000-0000-0000E7030000}"/>
    <cellStyle name="Normal 3 2 2 2" xfId="642" xr:uid="{00000000-0005-0000-0000-0000E8030000}"/>
    <cellStyle name="Normal 3 2 2 2 2" xfId="1210" xr:uid="{00000000-0005-0000-0000-0000E9030000}"/>
    <cellStyle name="Normal 3 2 2 3" xfId="478" xr:uid="{00000000-0005-0000-0000-0000EA030000}"/>
    <cellStyle name="Normal 3 2 2 3 2" xfId="1047" xr:uid="{00000000-0005-0000-0000-0000EB030000}"/>
    <cellStyle name="Normal 3 2 3" xfId="268" xr:uid="{00000000-0005-0000-0000-0000EC030000}"/>
    <cellStyle name="Normal 3 2 3 2" xfId="376" xr:uid="{00000000-0005-0000-0000-0000ED030000}"/>
    <cellStyle name="Normal 3 2 3 2 2" xfId="952" xr:uid="{00000000-0005-0000-0000-0000EE030000}"/>
    <cellStyle name="Normal 3 2 4" xfId="547" xr:uid="{00000000-0005-0000-0000-0000EF030000}"/>
    <cellStyle name="Normal 3 2 4 2" xfId="1115" xr:uid="{00000000-0005-0000-0000-0000F0030000}"/>
    <cellStyle name="Normal 3 3" xfId="134" xr:uid="{00000000-0005-0000-0000-0000F1030000}"/>
    <cellStyle name="Normal 3 3 2" xfId="510" xr:uid="{00000000-0005-0000-0000-0000F2030000}"/>
    <cellStyle name="Normal 3 3 2 2" xfId="674" xr:uid="{00000000-0005-0000-0000-0000F3030000}"/>
    <cellStyle name="Normal 3 3 2 2 2" xfId="1242" xr:uid="{00000000-0005-0000-0000-0000F4030000}"/>
    <cellStyle name="Normal 3 3 2 3" xfId="1079" xr:uid="{00000000-0005-0000-0000-0000F5030000}"/>
    <cellStyle name="Normal 3 3 3" xfId="587" xr:uid="{00000000-0005-0000-0000-0000F6030000}"/>
    <cellStyle name="Normal 3 3 3 2" xfId="1155" xr:uid="{00000000-0005-0000-0000-0000F7030000}"/>
    <cellStyle name="Normal 3 3 4" xfId="740" xr:uid="{00000000-0005-0000-0000-0000F8030000}"/>
    <cellStyle name="Normal 3 3 4 2" xfId="1288" xr:uid="{00000000-0005-0000-0000-0000F9030000}"/>
    <cellStyle name="Normal 3 3 5" xfId="421" xr:uid="{00000000-0005-0000-0000-0000FA030000}"/>
    <cellStyle name="Normal 3 3 5 2" xfId="992" xr:uid="{00000000-0005-0000-0000-0000FB030000}"/>
    <cellStyle name="Normal 3 4" xfId="97" xr:uid="{00000000-0005-0000-0000-0000FC030000}"/>
    <cellStyle name="Normal 3 4 2" xfId="621" xr:uid="{00000000-0005-0000-0000-0000FD030000}"/>
    <cellStyle name="Normal 3 4 2 2" xfId="1189" xr:uid="{00000000-0005-0000-0000-0000FE030000}"/>
    <cellStyle name="Normal 3 4 3" xfId="456" xr:uid="{00000000-0005-0000-0000-0000FF030000}"/>
    <cellStyle name="Normal 3 4 3 2" xfId="1026" xr:uid="{00000000-0005-0000-0000-000000040000}"/>
    <cellStyle name="Normal 3 5" xfId="771" xr:uid="{00000000-0005-0000-0000-000001040000}"/>
    <cellStyle name="Normal 3 5 2" xfId="1313" xr:uid="{00000000-0005-0000-0000-000002040000}"/>
    <cellStyle name="Normal 3 6" xfId="283" xr:uid="{00000000-0005-0000-0000-000003040000}"/>
    <cellStyle name="Normal 32" xfId="184" xr:uid="{00000000-0005-0000-0000-000004040000}"/>
    <cellStyle name="Normal 32 2" xfId="878" xr:uid="{00000000-0005-0000-0000-000005040000}"/>
    <cellStyle name="Normal 34" xfId="185" xr:uid="{00000000-0005-0000-0000-000006040000}"/>
    <cellStyle name="Normal 34 2" xfId="879" xr:uid="{00000000-0005-0000-0000-000007040000}"/>
    <cellStyle name="Normal 4" xfId="23" xr:uid="{00000000-0005-0000-0000-000008040000}"/>
    <cellStyle name="Normal 4 10" xfId="289" xr:uid="{00000000-0005-0000-0000-000009040000}"/>
    <cellStyle name="Normal 4 2" xfId="101" xr:uid="{00000000-0005-0000-0000-00000A040000}"/>
    <cellStyle name="Normal 4 2 2" xfId="199" xr:uid="{00000000-0005-0000-0000-00000B040000}"/>
    <cellStyle name="Normal 4 2 2 2" xfId="643" xr:uid="{00000000-0005-0000-0000-00000C040000}"/>
    <cellStyle name="Normal 4 2 2 2 2" xfId="1211" xr:uid="{00000000-0005-0000-0000-00000D040000}"/>
    <cellStyle name="Normal 4 2 2 3" xfId="479" xr:uid="{00000000-0005-0000-0000-00000E040000}"/>
    <cellStyle name="Normal 4 2 2 3 2" xfId="1048" xr:uid="{00000000-0005-0000-0000-00000F040000}"/>
    <cellStyle name="Normal 4 2 2 4" xfId="885" xr:uid="{00000000-0005-0000-0000-000010040000}"/>
    <cellStyle name="Normal 4 2 3" xfId="377" xr:uid="{00000000-0005-0000-0000-000011040000}"/>
    <cellStyle name="Normal 4 2 3 2" xfId="953" xr:uid="{00000000-0005-0000-0000-000012040000}"/>
    <cellStyle name="Normal 4 2 4" xfId="548" xr:uid="{00000000-0005-0000-0000-000013040000}"/>
    <cellStyle name="Normal 4 2 4 2" xfId="1116" xr:uid="{00000000-0005-0000-0000-000014040000}"/>
    <cellStyle name="Normal 4 2 5" xfId="698" xr:uid="{00000000-0005-0000-0000-000015040000}"/>
    <cellStyle name="Normal 4 2 5 2" xfId="1263" xr:uid="{00000000-0005-0000-0000-000016040000}"/>
    <cellStyle name="Normal 4 2 6" xfId="321" xr:uid="{00000000-0005-0000-0000-000017040000}"/>
    <cellStyle name="Normal 4 2 6 2" xfId="928" xr:uid="{00000000-0005-0000-0000-000018040000}"/>
    <cellStyle name="Normal 4 3" xfId="129" xr:uid="{00000000-0005-0000-0000-000019040000}"/>
    <cellStyle name="Normal 4 3 2" xfId="172" xr:uid="{00000000-0005-0000-0000-00001A040000}"/>
    <cellStyle name="Normal 4 3 2 2" xfId="675" xr:uid="{00000000-0005-0000-0000-00001B040000}"/>
    <cellStyle name="Normal 4 3 2 2 2" xfId="1243" xr:uid="{00000000-0005-0000-0000-00001C040000}"/>
    <cellStyle name="Normal 4 3 2 3" xfId="511" xr:uid="{00000000-0005-0000-0000-00001D040000}"/>
    <cellStyle name="Normal 4 3 2 3 2" xfId="1080" xr:uid="{00000000-0005-0000-0000-00001E040000}"/>
    <cellStyle name="Normal 4 3 3" xfId="588" xr:uid="{00000000-0005-0000-0000-00001F040000}"/>
    <cellStyle name="Normal 4 3 3 2" xfId="1156" xr:uid="{00000000-0005-0000-0000-000020040000}"/>
    <cellStyle name="Normal 4 3 4" xfId="422" xr:uid="{00000000-0005-0000-0000-000021040000}"/>
    <cellStyle name="Normal 4 3 4 2" xfId="993" xr:uid="{00000000-0005-0000-0000-000022040000}"/>
    <cellStyle name="Normal 4 4" xfId="98" xr:uid="{00000000-0005-0000-0000-000023040000}"/>
    <cellStyle name="Normal 4 4 2" xfId="622" xr:uid="{00000000-0005-0000-0000-000024040000}"/>
    <cellStyle name="Normal 4 4 2 2" xfId="1190" xr:uid="{00000000-0005-0000-0000-000025040000}"/>
    <cellStyle name="Normal 4 4 3" xfId="457" xr:uid="{00000000-0005-0000-0000-000026040000}"/>
    <cellStyle name="Normal 4 4 3 2" xfId="1027" xr:uid="{00000000-0005-0000-0000-000027040000}"/>
    <cellStyle name="Normal 4 5" xfId="198" xr:uid="{00000000-0005-0000-0000-000028040000}"/>
    <cellStyle name="Normal 4 5 2" xfId="367" xr:uid="{00000000-0005-0000-0000-000029040000}"/>
    <cellStyle name="Normal 4 5 2 2" xfId="944" xr:uid="{00000000-0005-0000-0000-00002A040000}"/>
    <cellStyle name="Normal 4 6" xfId="219" xr:uid="{00000000-0005-0000-0000-00002B040000}"/>
    <cellStyle name="Normal 4 6 2" xfId="526" xr:uid="{00000000-0005-0000-0000-00002C040000}"/>
    <cellStyle name="Normal 4 6 2 2" xfId="1094" xr:uid="{00000000-0005-0000-0000-00002D040000}"/>
    <cellStyle name="Normal 4 7" xfId="249" xr:uid="{00000000-0005-0000-0000-00002E040000}"/>
    <cellStyle name="Normal 4 7 2" xfId="697" xr:uid="{00000000-0005-0000-0000-00002F040000}"/>
    <cellStyle name="Normal 4 8" xfId="259" xr:uid="{00000000-0005-0000-0000-000030040000}"/>
    <cellStyle name="Normal 4 8 2" xfId="304" xr:uid="{00000000-0005-0000-0000-000031040000}"/>
    <cellStyle name="Normal 4 9" xfId="772" xr:uid="{00000000-0005-0000-0000-000032040000}"/>
    <cellStyle name="Normal 4 9 2" xfId="1314" xr:uid="{00000000-0005-0000-0000-000033040000}"/>
    <cellStyle name="Normal 42" xfId="186" xr:uid="{00000000-0005-0000-0000-000034040000}"/>
    <cellStyle name="Normal 42 2" xfId="880" xr:uid="{00000000-0005-0000-0000-000035040000}"/>
    <cellStyle name="Normal 5" xfId="26" xr:uid="{00000000-0005-0000-0000-000036040000}"/>
    <cellStyle name="Normal 5 2" xfId="107" xr:uid="{00000000-0005-0000-0000-000037040000}"/>
    <cellStyle name="Normal 5 2 2" xfId="146" xr:uid="{00000000-0005-0000-0000-000038040000}"/>
    <cellStyle name="Normal 5 2 2 2" xfId="676" xr:uid="{00000000-0005-0000-0000-000039040000}"/>
    <cellStyle name="Normal 5 2 2 2 2" xfId="1244" xr:uid="{00000000-0005-0000-0000-00003A040000}"/>
    <cellStyle name="Normal 5 2 2 3" xfId="512" xr:uid="{00000000-0005-0000-0000-00003B040000}"/>
    <cellStyle name="Normal 5 2 2 3 2" xfId="1081" xr:uid="{00000000-0005-0000-0000-00003C040000}"/>
    <cellStyle name="Normal 5 2 3" xfId="423" xr:uid="{00000000-0005-0000-0000-00003D040000}"/>
    <cellStyle name="Normal 5 2 3 2" xfId="994" xr:uid="{00000000-0005-0000-0000-00003E040000}"/>
    <cellStyle name="Normal 5 2 4" xfId="589" xr:uid="{00000000-0005-0000-0000-00003F040000}"/>
    <cellStyle name="Normal 5 2 4 2" xfId="1157" xr:uid="{00000000-0005-0000-0000-000040040000}"/>
    <cellStyle name="Normal 5 3" xfId="200" xr:uid="{00000000-0005-0000-0000-000041040000}"/>
    <cellStyle name="Normal 5 3 2" xfId="623" xr:uid="{00000000-0005-0000-0000-000042040000}"/>
    <cellStyle name="Normal 5 3 2 2" xfId="1191" xr:uid="{00000000-0005-0000-0000-000043040000}"/>
    <cellStyle name="Normal 5 3 3" xfId="741" xr:uid="{00000000-0005-0000-0000-000044040000}"/>
    <cellStyle name="Normal 5 3 3 2" xfId="1289" xr:uid="{00000000-0005-0000-0000-000045040000}"/>
    <cellStyle name="Normal 5 3 4" xfId="458" xr:uid="{00000000-0005-0000-0000-000046040000}"/>
    <cellStyle name="Normal 5 3 4 2" xfId="1028" xr:uid="{00000000-0005-0000-0000-000047040000}"/>
    <cellStyle name="Normal 5 4" xfId="225" xr:uid="{00000000-0005-0000-0000-000048040000}"/>
    <cellStyle name="Normal 5 4 2" xfId="378" xr:uid="{00000000-0005-0000-0000-000049040000}"/>
    <cellStyle name="Normal 5 4 2 2" xfId="954" xr:uid="{00000000-0005-0000-0000-00004A040000}"/>
    <cellStyle name="Normal 5 5" xfId="549" xr:uid="{00000000-0005-0000-0000-00004B040000}"/>
    <cellStyle name="Normal 5 5 2" xfId="1117" xr:uid="{00000000-0005-0000-0000-00004C040000}"/>
    <cellStyle name="Normal 5 6" xfId="699" xr:uid="{00000000-0005-0000-0000-00004D040000}"/>
    <cellStyle name="Normal 5 7" xfId="306" xr:uid="{00000000-0005-0000-0000-00004E040000}"/>
    <cellStyle name="Normal 5 8" xfId="773" xr:uid="{00000000-0005-0000-0000-00004F040000}"/>
    <cellStyle name="Normal 5 8 2" xfId="1315" xr:uid="{00000000-0005-0000-0000-000050040000}"/>
    <cellStyle name="Normal 52" xfId="187" xr:uid="{00000000-0005-0000-0000-000051040000}"/>
    <cellStyle name="Normal 52 2" xfId="881" xr:uid="{00000000-0005-0000-0000-000052040000}"/>
    <cellStyle name="Normal 54" xfId="188" xr:uid="{00000000-0005-0000-0000-000053040000}"/>
    <cellStyle name="Normal 54 2" xfId="882" xr:uid="{00000000-0005-0000-0000-000054040000}"/>
    <cellStyle name="Normal 6" xfId="30" xr:uid="{00000000-0005-0000-0000-000055040000}"/>
    <cellStyle name="Normal 6 10" xfId="88" xr:uid="{00000000-0005-0000-0000-000056040000}"/>
    <cellStyle name="Normal 6 11" xfId="851" xr:uid="{00000000-0005-0000-0000-000057040000}"/>
    <cellStyle name="Normal 6 2" xfId="32" xr:uid="{00000000-0005-0000-0000-000058040000}"/>
    <cellStyle name="Normal 6 2 2" xfId="51" xr:uid="{00000000-0005-0000-0000-000059040000}"/>
    <cellStyle name="Normal 6 2 2 2" xfId="677" xr:uid="{00000000-0005-0000-0000-00005A040000}"/>
    <cellStyle name="Normal 6 2 2 2 2" xfId="1245" xr:uid="{00000000-0005-0000-0000-00005B040000}"/>
    <cellStyle name="Normal 6 2 2 3" xfId="513" xr:uid="{00000000-0005-0000-0000-00005C040000}"/>
    <cellStyle name="Normal 6 2 2 3 2" xfId="1082" xr:uid="{00000000-0005-0000-0000-00005D040000}"/>
    <cellStyle name="Normal 6 2 2 4" xfId="147" xr:uid="{00000000-0005-0000-0000-00005E040000}"/>
    <cellStyle name="Normal 6 2 3" xfId="590" xr:uid="{00000000-0005-0000-0000-00005F040000}"/>
    <cellStyle name="Normal 6 2 3 2" xfId="1158" xr:uid="{00000000-0005-0000-0000-000060040000}"/>
    <cellStyle name="Normal 6 2 4" xfId="743" xr:uid="{00000000-0005-0000-0000-000061040000}"/>
    <cellStyle name="Normal 6 2 4 2" xfId="1290" xr:uid="{00000000-0005-0000-0000-000062040000}"/>
    <cellStyle name="Normal 6 2 5" xfId="424" xr:uid="{00000000-0005-0000-0000-000063040000}"/>
    <cellStyle name="Normal 6 2 5 2" xfId="995" xr:uid="{00000000-0005-0000-0000-000064040000}"/>
    <cellStyle name="Normal 6 2 6" xfId="114" xr:uid="{00000000-0005-0000-0000-000065040000}"/>
    <cellStyle name="Normal 6 3" xfId="49" xr:uid="{00000000-0005-0000-0000-000066040000}"/>
    <cellStyle name="Normal 6 3 2" xfId="624" xr:uid="{00000000-0005-0000-0000-000067040000}"/>
    <cellStyle name="Normal 6 3 2 2" xfId="1192" xr:uid="{00000000-0005-0000-0000-000068040000}"/>
    <cellStyle name="Normal 6 3 3" xfId="459" xr:uid="{00000000-0005-0000-0000-000069040000}"/>
    <cellStyle name="Normal 6 3 4" xfId="1029" xr:uid="{00000000-0005-0000-0000-00006A040000}"/>
    <cellStyle name="Normal 6 4" xfId="380" xr:uid="{00000000-0005-0000-0000-00006B040000}"/>
    <cellStyle name="Normal 6 4 2" xfId="955" xr:uid="{00000000-0005-0000-0000-00006C040000}"/>
    <cellStyle name="Normal 6 5" xfId="550" xr:uid="{00000000-0005-0000-0000-00006D040000}"/>
    <cellStyle name="Normal 6 5 2" xfId="1118" xr:uid="{00000000-0005-0000-0000-00006E040000}"/>
    <cellStyle name="Normal 6 6" xfId="700" xr:uid="{00000000-0005-0000-0000-00006F040000}"/>
    <cellStyle name="Normal 6 7" xfId="307" xr:uid="{00000000-0005-0000-0000-000070040000}"/>
    <cellStyle name="Normal 6 8" xfId="774" xr:uid="{00000000-0005-0000-0000-000071040000}"/>
    <cellStyle name="Normal 6 8 2" xfId="1316" xr:uid="{00000000-0005-0000-0000-000072040000}"/>
    <cellStyle name="Normal 6 9" xfId="849" xr:uid="{00000000-0005-0000-0000-000073040000}"/>
    <cellStyle name="Normal 7" xfId="29" xr:uid="{00000000-0005-0000-0000-000074040000}"/>
    <cellStyle name="Normal 7 2" xfId="125" xr:uid="{00000000-0005-0000-0000-000075040000}"/>
    <cellStyle name="Normal 7 3" xfId="118" xr:uid="{00000000-0005-0000-0000-000076040000}"/>
    <cellStyle name="Normal 7 3 2" xfId="216" xr:uid="{00000000-0005-0000-0000-000077040000}"/>
    <cellStyle name="Normal 7 3 2 2" xfId="255" xr:uid="{00000000-0005-0000-0000-000078040000}"/>
    <cellStyle name="Normal 7 3 2 3" xfId="264" xr:uid="{00000000-0005-0000-0000-000079040000}"/>
    <cellStyle name="Normal 7 3 3" xfId="252" xr:uid="{00000000-0005-0000-0000-00007A040000}"/>
    <cellStyle name="Normal 7 3 4" xfId="261" xr:uid="{00000000-0005-0000-0000-00007B040000}"/>
    <cellStyle name="Normal 7 3 5" xfId="371" xr:uid="{00000000-0005-0000-0000-00007C040000}"/>
    <cellStyle name="Normal 7 4" xfId="144" xr:uid="{00000000-0005-0000-0000-00007D040000}"/>
    <cellStyle name="Normal 7 4 2" xfId="253" xr:uid="{00000000-0005-0000-0000-00007E040000}"/>
    <cellStyle name="Normal 7 4 3" xfId="262" xr:uid="{00000000-0005-0000-0000-00007F040000}"/>
    <cellStyle name="Normal 7 4 4" xfId="701" xr:uid="{00000000-0005-0000-0000-000080040000}"/>
    <cellStyle name="Normal 7 5" xfId="201" xr:uid="{00000000-0005-0000-0000-000081040000}"/>
    <cellStyle name="Normal 7 5 2" xfId="313" xr:uid="{00000000-0005-0000-0000-000082040000}"/>
    <cellStyle name="Normal 7 5 2 2" xfId="923" xr:uid="{00000000-0005-0000-0000-000083040000}"/>
    <cellStyle name="Normal 7 6" xfId="250" xr:uid="{00000000-0005-0000-0000-000084040000}"/>
    <cellStyle name="Normal 7 7" xfId="260" xr:uid="{00000000-0005-0000-0000-000085040000}"/>
    <cellStyle name="Normal 8" xfId="15" xr:uid="{00000000-0005-0000-0000-000086040000}"/>
    <cellStyle name="Normal 8 2" xfId="42" xr:uid="{00000000-0005-0000-0000-000087040000}"/>
    <cellStyle name="Normal 8 2 2" xfId="241" xr:uid="{00000000-0005-0000-0000-000088040000}"/>
    <cellStyle name="Normal 8 2 3" xfId="383" xr:uid="{00000000-0005-0000-0000-000089040000}"/>
    <cellStyle name="Normal 8 3" xfId="33" xr:uid="{00000000-0005-0000-0000-00008A040000}"/>
    <cellStyle name="Normal 8 3 2" xfId="309" xr:uid="{00000000-0005-0000-0000-00008B040000}"/>
    <cellStyle name="Normal 8 4" xfId="44" xr:uid="{00000000-0005-0000-0000-00008C040000}"/>
    <cellStyle name="Normal 8 4 2" xfId="189" xr:uid="{00000000-0005-0000-0000-00008D040000}"/>
    <cellStyle name="Normal 8 4 3" xfId="883" xr:uid="{00000000-0005-0000-0000-00008E040000}"/>
    <cellStyle name="Normal 8 5" xfId="230" xr:uid="{00000000-0005-0000-0000-00008F040000}"/>
    <cellStyle name="Normal 8 6" xfId="298" xr:uid="{00000000-0005-0000-0000-000090040000}"/>
    <cellStyle name="Normal 8 6 2" xfId="922" xr:uid="{00000000-0005-0000-0000-000091040000}"/>
    <cellStyle name="Normal 9" xfId="35" xr:uid="{00000000-0005-0000-0000-000092040000}"/>
    <cellStyle name="Normal 9 2" xfId="128" xr:uid="{00000000-0005-0000-0000-000093040000}"/>
    <cellStyle name="Normal 9 2 2" xfId="524" xr:uid="{00000000-0005-0000-0000-000094040000}"/>
    <cellStyle name="Normal 9 2 3" xfId="435" xr:uid="{00000000-0005-0000-0000-000095040000}"/>
    <cellStyle name="Normal 9 2 4" xfId="854" xr:uid="{00000000-0005-0000-0000-000096040000}"/>
    <cellStyle name="Normal 9 3" xfId="202" xr:uid="{00000000-0005-0000-0000-000097040000}"/>
    <cellStyle name="Normal 9 3 2" xfId="254" xr:uid="{00000000-0005-0000-0000-000098040000}"/>
    <cellStyle name="Normal 9 3 3" xfId="263" xr:uid="{00000000-0005-0000-0000-000099040000}"/>
    <cellStyle name="Normal 9 3 4" xfId="470" xr:uid="{00000000-0005-0000-0000-00009A040000}"/>
    <cellStyle name="Normal 9 4" xfId="473" xr:uid="{00000000-0005-0000-0000-00009B040000}"/>
    <cellStyle name="Normal 9 4 2" xfId="637" xr:uid="{00000000-0005-0000-0000-00009C040000}"/>
    <cellStyle name="Normal 9 4 2 2" xfId="1205" xr:uid="{00000000-0005-0000-0000-00009D040000}"/>
    <cellStyle name="Normal 9 4 3" xfId="1042" xr:uid="{00000000-0005-0000-0000-00009E040000}"/>
    <cellStyle name="Normal 9 5" xfId="369" xr:uid="{00000000-0005-0000-0000-00009F040000}"/>
    <cellStyle name="Normal 9 5 2" xfId="946" xr:uid="{00000000-0005-0000-0000-0000A0040000}"/>
    <cellStyle name="Normal 9 6" xfId="540" xr:uid="{00000000-0005-0000-0000-0000A1040000}"/>
    <cellStyle name="Normal 9 6 2" xfId="1108" xr:uid="{00000000-0005-0000-0000-0000A2040000}"/>
    <cellStyle name="Normal 9 7" xfId="702" xr:uid="{00000000-0005-0000-0000-0000A3040000}"/>
    <cellStyle name="Normal 9 8" xfId="322" xr:uid="{00000000-0005-0000-0000-0000A4040000}"/>
    <cellStyle name="Normal 9 8 2" xfId="929" xr:uid="{00000000-0005-0000-0000-0000A5040000}"/>
    <cellStyle name="Normal 9 9" xfId="299" xr:uid="{00000000-0005-0000-0000-0000A6040000}"/>
    <cellStyle name="Normal_BAL" xfId="1" xr:uid="{00000000-0005-0000-0000-0000A7040000}"/>
    <cellStyle name="Normál_DCF(Investment,SW-mod)" xfId="203" xr:uid="{00000000-0005-0000-0000-0000A8040000}"/>
    <cellStyle name="Normal_Financial statements 2000 Alcomet" xfId="2" xr:uid="{00000000-0005-0000-0000-0000A9040000}"/>
    <cellStyle name="Normal_Financial statements_bg model 2002" xfId="3" xr:uid="{00000000-0005-0000-0000-0000AA040000}"/>
    <cellStyle name="Normal_FS_2004_Final_28.03.05" xfId="4" xr:uid="{00000000-0005-0000-0000-0000AB040000}"/>
    <cellStyle name="Normal_FS_SOPHARMA_2005 (2)" xfId="5" xr:uid="{00000000-0005-0000-0000-0000AC040000}"/>
    <cellStyle name="Normal_FS'05-Neochim group-raboten_Final2" xfId="6" xr:uid="{00000000-0005-0000-0000-0000AD040000}"/>
    <cellStyle name="Normal_P&amp;L" xfId="7" xr:uid="{00000000-0005-0000-0000-0000AE040000}"/>
    <cellStyle name="Normal_P&amp;L_Financial statements_bg model 2002" xfId="8" xr:uid="{00000000-0005-0000-0000-0000AF040000}"/>
    <cellStyle name="Normal_Sheet2" xfId="9" xr:uid="{00000000-0005-0000-0000-0000B0040000}"/>
    <cellStyle name="Normal_SOPHARMA_FS_01_12_2007_predvaritelen" xfId="10" xr:uid="{00000000-0005-0000-0000-0000B1040000}"/>
    <cellStyle name="Note 2" xfId="375" xr:uid="{00000000-0005-0000-0000-0000B2040000}"/>
    <cellStyle name="Note 2 2" xfId="419" xr:uid="{00000000-0005-0000-0000-0000B3040000}"/>
    <cellStyle name="Note 2 2 2" xfId="508" xr:uid="{00000000-0005-0000-0000-0000B4040000}"/>
    <cellStyle name="Note 2 2 2 2" xfId="672" xr:uid="{00000000-0005-0000-0000-0000B5040000}"/>
    <cellStyle name="Note 2 2 2 2 2" xfId="1240" xr:uid="{00000000-0005-0000-0000-0000B6040000}"/>
    <cellStyle name="Note 2 2 2 3" xfId="1077" xr:uid="{00000000-0005-0000-0000-0000B7040000}"/>
    <cellStyle name="Note 2 2 3" xfId="585" xr:uid="{00000000-0005-0000-0000-0000B8040000}"/>
    <cellStyle name="Note 2 2 3 2" xfId="1153" xr:uid="{00000000-0005-0000-0000-0000B9040000}"/>
    <cellStyle name="Note 2 2 4" xfId="990" xr:uid="{00000000-0005-0000-0000-0000BA040000}"/>
    <cellStyle name="Note 2 3" xfId="454" xr:uid="{00000000-0005-0000-0000-0000BB040000}"/>
    <cellStyle name="Note 2 3 2" xfId="619" xr:uid="{00000000-0005-0000-0000-0000BC040000}"/>
    <cellStyle name="Note 2 3 2 2" xfId="1187" xr:uid="{00000000-0005-0000-0000-0000BD040000}"/>
    <cellStyle name="Note 2 3 3" xfId="1024" xr:uid="{00000000-0005-0000-0000-0000BE040000}"/>
    <cellStyle name="Note 2 4" xfId="545" xr:uid="{00000000-0005-0000-0000-0000BF040000}"/>
    <cellStyle name="Note 2 4 2" xfId="1113" xr:uid="{00000000-0005-0000-0000-0000C0040000}"/>
    <cellStyle name="Note 2 5" xfId="737" xr:uid="{00000000-0005-0000-0000-0000C1040000}"/>
    <cellStyle name="Note 2 5 2" xfId="1286" xr:uid="{00000000-0005-0000-0000-0000C2040000}"/>
    <cellStyle name="Note 2 6" xfId="769" xr:uid="{00000000-0005-0000-0000-0000C3040000}"/>
    <cellStyle name="Note 2 6 2" xfId="1311" xr:uid="{00000000-0005-0000-0000-0000C4040000}"/>
    <cellStyle name="Note 2 7" xfId="951" xr:uid="{00000000-0005-0000-0000-0000C5040000}"/>
    <cellStyle name="Note 3" xfId="370" xr:uid="{00000000-0005-0000-0000-0000C6040000}"/>
    <cellStyle name="Note 3 2" xfId="474" xr:uid="{00000000-0005-0000-0000-0000C7040000}"/>
    <cellStyle name="Note 3 2 2" xfId="638" xr:uid="{00000000-0005-0000-0000-0000C8040000}"/>
    <cellStyle name="Note 3 2 2 2" xfId="1206" xr:uid="{00000000-0005-0000-0000-0000C9040000}"/>
    <cellStyle name="Note 3 2 3" xfId="1043" xr:uid="{00000000-0005-0000-0000-0000CA040000}"/>
    <cellStyle name="Note 3 3" xfId="541" xr:uid="{00000000-0005-0000-0000-0000CB040000}"/>
    <cellStyle name="Note 3 3 2" xfId="1109" xr:uid="{00000000-0005-0000-0000-0000CC040000}"/>
    <cellStyle name="Note 3 4" xfId="804" xr:uid="{00000000-0005-0000-0000-0000CD040000}"/>
    <cellStyle name="Note 3 5" xfId="947" xr:uid="{00000000-0005-0000-0000-0000CE040000}"/>
    <cellStyle name="Note 4" xfId="403" xr:uid="{00000000-0005-0000-0000-0000CF040000}"/>
    <cellStyle name="Note 4 2" xfId="492" xr:uid="{00000000-0005-0000-0000-0000D0040000}"/>
    <cellStyle name="Note 4 2 2" xfId="656" xr:uid="{00000000-0005-0000-0000-0000D1040000}"/>
    <cellStyle name="Note 4 2 2 2" xfId="1224" xr:uid="{00000000-0005-0000-0000-0000D2040000}"/>
    <cellStyle name="Note 4 2 3" xfId="1061" xr:uid="{00000000-0005-0000-0000-0000D3040000}"/>
    <cellStyle name="Note 4 3" xfId="569" xr:uid="{00000000-0005-0000-0000-0000D4040000}"/>
    <cellStyle name="Note 4 3 2" xfId="1137" xr:uid="{00000000-0005-0000-0000-0000D5040000}"/>
    <cellStyle name="Note 4 4" xfId="974" xr:uid="{00000000-0005-0000-0000-0000D6040000}"/>
    <cellStyle name="Note 5" xfId="438" xr:uid="{00000000-0005-0000-0000-0000D7040000}"/>
    <cellStyle name="Note 5 2" xfId="603" xr:uid="{00000000-0005-0000-0000-0000D8040000}"/>
    <cellStyle name="Note 5 2 2" xfId="1171" xr:uid="{00000000-0005-0000-0000-0000D9040000}"/>
    <cellStyle name="Note 5 3" xfId="1008" xr:uid="{00000000-0005-0000-0000-0000DA040000}"/>
    <cellStyle name="Note 6" xfId="713" xr:uid="{00000000-0005-0000-0000-0000DB040000}"/>
    <cellStyle name="Note 6 2" xfId="1270" xr:uid="{00000000-0005-0000-0000-0000DC040000}"/>
    <cellStyle name="Note 7" xfId="764" xr:uid="{00000000-0005-0000-0000-0000DD040000}"/>
    <cellStyle name="Note 7 2" xfId="1307" xr:uid="{00000000-0005-0000-0000-0000DE040000}"/>
    <cellStyle name="Output" xfId="61" builtinId="21" customBuiltin="1"/>
    <cellStyle name="Output 2" xfId="333" xr:uid="{00000000-0005-0000-0000-0000E0040000}"/>
    <cellStyle name="Output 2 2" xfId="799" xr:uid="{00000000-0005-0000-0000-0000E1040000}"/>
    <cellStyle name="Percent" xfId="13" builtinId="5"/>
    <cellStyle name="Percent 2" xfId="27" xr:uid="{00000000-0005-0000-0000-0000E3040000}"/>
    <cellStyle name="Percent 2 2" xfId="121" xr:uid="{00000000-0005-0000-0000-0000E4040000}"/>
    <cellStyle name="Percent 2 2 2" xfId="150" xr:uid="{00000000-0005-0000-0000-0000E5040000}"/>
    <cellStyle name="Percent 2 2 2 2" xfId="379" xr:uid="{00000000-0005-0000-0000-0000E6040000}"/>
    <cellStyle name="Percent 2 2 3" xfId="703" xr:uid="{00000000-0005-0000-0000-0000E7040000}"/>
    <cellStyle name="Percent 2 2 4" xfId="301" xr:uid="{00000000-0005-0000-0000-0000E8040000}"/>
    <cellStyle name="Percent 2 3" xfId="135" xr:uid="{00000000-0005-0000-0000-0000E9040000}"/>
    <cellStyle name="Percent 2 3 2" xfId="742" xr:uid="{00000000-0005-0000-0000-0000EA040000}"/>
    <cellStyle name="Percent 2 3 3" xfId="323" xr:uid="{00000000-0005-0000-0000-0000EB040000}"/>
    <cellStyle name="Percent 2 4" xfId="100" xr:uid="{00000000-0005-0000-0000-0000EC040000}"/>
    <cellStyle name="Percent 2 4 2" xfId="149" xr:uid="{00000000-0005-0000-0000-0000ED040000}"/>
    <cellStyle name="Percent 2 4 3" xfId="305" xr:uid="{00000000-0005-0000-0000-0000EE040000}"/>
    <cellStyle name="Percent 2 5" xfId="284" xr:uid="{00000000-0005-0000-0000-0000EF040000}"/>
    <cellStyle name="Percent 3" xfId="21" xr:uid="{00000000-0005-0000-0000-0000F0040000}"/>
    <cellStyle name="Percent 3 2" xfId="41" xr:uid="{00000000-0005-0000-0000-0000F1040000}"/>
    <cellStyle name="Percent 3 2 2" xfId="140" xr:uid="{00000000-0005-0000-0000-0000F2040000}"/>
    <cellStyle name="Percent 3 2 2 2" xfId="483" xr:uid="{00000000-0005-0000-0000-0000F3040000}"/>
    <cellStyle name="Percent 3 2 2 2 2" xfId="1052" xr:uid="{00000000-0005-0000-0000-0000F4040000}"/>
    <cellStyle name="Percent 3 2 3" xfId="123" xr:uid="{00000000-0005-0000-0000-0000F5040000}"/>
    <cellStyle name="Percent 3 2 3 2" xfId="647" xr:uid="{00000000-0005-0000-0000-0000F6040000}"/>
    <cellStyle name="Percent 3 2 3 2 2" xfId="1215" xr:uid="{00000000-0005-0000-0000-0000F7040000}"/>
    <cellStyle name="Percent 3 3" xfId="36" xr:uid="{00000000-0005-0000-0000-0000F8040000}"/>
    <cellStyle name="Percent 3 3 2" xfId="387" xr:uid="{00000000-0005-0000-0000-0000F9040000}"/>
    <cellStyle name="Percent 3 3 2 2" xfId="961" xr:uid="{00000000-0005-0000-0000-0000FA040000}"/>
    <cellStyle name="Percent 3 3 3" xfId="104" xr:uid="{00000000-0005-0000-0000-0000FB040000}"/>
    <cellStyle name="Percent 3 4" xfId="556" xr:uid="{00000000-0005-0000-0000-0000FC040000}"/>
    <cellStyle name="Percent 3 4 2" xfId="1124" xr:uid="{00000000-0005-0000-0000-0000FD040000}"/>
    <cellStyle name="Percent 3 5" xfId="302" xr:uid="{00000000-0005-0000-0000-0000FE040000}"/>
    <cellStyle name="Percent 4" xfId="99" xr:uid="{00000000-0005-0000-0000-0000FF040000}"/>
    <cellStyle name="Percent 4 2" xfId="160" xr:uid="{00000000-0005-0000-0000-000000050000}"/>
    <cellStyle name="Percent 4 2 2" xfId="704" xr:uid="{00000000-0005-0000-0000-000001050000}"/>
    <cellStyle name="Percent 4 3" xfId="148" xr:uid="{00000000-0005-0000-0000-000002050000}"/>
    <cellStyle name="Percent 4 3 2" xfId="312" xr:uid="{00000000-0005-0000-0000-000003050000}"/>
    <cellStyle name="Percent 4 4" xfId="204" xr:uid="{00000000-0005-0000-0000-000004050000}"/>
    <cellStyle name="Percent 4 5" xfId="228" xr:uid="{00000000-0005-0000-0000-000005050000}"/>
    <cellStyle name="Percent 5" xfId="180" xr:uid="{00000000-0005-0000-0000-000006050000}"/>
    <cellStyle name="Percent 5 2" xfId="208" xr:uid="{00000000-0005-0000-0000-000007050000}"/>
    <cellStyle name="Percent 5 2 2" xfId="683" xr:uid="{00000000-0005-0000-0000-000008050000}"/>
    <cellStyle name="Percent 5 2 2 2" xfId="1251" xr:uid="{00000000-0005-0000-0000-000009050000}"/>
    <cellStyle name="Percent 5 2 3" xfId="519" xr:uid="{00000000-0005-0000-0000-00000A050000}"/>
    <cellStyle name="Percent 5 2 3 2" xfId="1088" xr:uid="{00000000-0005-0000-0000-00000B050000}"/>
    <cellStyle name="Percent 5 3" xfId="596" xr:uid="{00000000-0005-0000-0000-00000C050000}"/>
    <cellStyle name="Percent 5 3 2" xfId="1164" xr:uid="{00000000-0005-0000-0000-00000D050000}"/>
    <cellStyle name="Percent 5 4" xfId="706" xr:uid="{00000000-0005-0000-0000-00000E050000}"/>
    <cellStyle name="Percent 5 5" xfId="430" xr:uid="{00000000-0005-0000-0000-00000F050000}"/>
    <cellStyle name="Percent 5 5 2" xfId="1001" xr:uid="{00000000-0005-0000-0000-000010050000}"/>
    <cellStyle name="Percent 6" xfId="154" xr:uid="{00000000-0005-0000-0000-000011050000}"/>
    <cellStyle name="Percent 6 2" xfId="630" xr:uid="{00000000-0005-0000-0000-000012050000}"/>
    <cellStyle name="Percent 6 2 2" xfId="1198" xr:uid="{00000000-0005-0000-0000-000013050000}"/>
    <cellStyle name="Percent 6 3" xfId="465" xr:uid="{00000000-0005-0000-0000-000014050000}"/>
    <cellStyle name="Percent 6 3 2" xfId="1035" xr:uid="{00000000-0005-0000-0000-000015050000}"/>
    <cellStyle name="Percent 7" xfId="205" xr:uid="{00000000-0005-0000-0000-000016050000}"/>
    <cellStyle name="Percent 7 2" xfId="366" xr:uid="{00000000-0005-0000-0000-000017050000}"/>
    <cellStyle name="Percent 7 3" xfId="886" xr:uid="{00000000-0005-0000-0000-000018050000}"/>
    <cellStyle name="Percent 8" xfId="248" xr:uid="{00000000-0005-0000-0000-000019050000}"/>
    <cellStyle name="Percent 8 2" xfId="705" xr:uid="{00000000-0005-0000-0000-00001A050000}"/>
    <cellStyle name="Percent 8 2 2" xfId="1264" xr:uid="{00000000-0005-0000-0000-00001B050000}"/>
    <cellStyle name="Procentowy 2" xfId="221" xr:uid="{00000000-0005-0000-0000-00001C050000}"/>
    <cellStyle name="Title 2" xfId="726" xr:uid="{00000000-0005-0000-0000-00001D050000}"/>
    <cellStyle name="Title 2 2" xfId="790" xr:uid="{00000000-0005-0000-0000-00001E050000}"/>
    <cellStyle name="Title 3" xfId="324" xr:uid="{00000000-0005-0000-0000-00001F050000}"/>
    <cellStyle name="Total" xfId="67" builtinId="25" customBuiltin="1"/>
    <cellStyle name="Total 2" xfId="339" xr:uid="{00000000-0005-0000-0000-000021050000}"/>
    <cellStyle name="Total 2 2" xfId="806" xr:uid="{00000000-0005-0000-0000-000022050000}"/>
    <cellStyle name="Warning Text" xfId="65" builtinId="11" customBuiltin="1"/>
    <cellStyle name="Warning Text 2" xfId="337" xr:uid="{00000000-0005-0000-0000-000024050000}"/>
    <cellStyle name="Warning Text 2 2" xfId="803" xr:uid="{00000000-0005-0000-0000-000025050000}"/>
    <cellStyle name="Обычный 2" xfId="22" xr:uid="{00000000-0005-0000-0000-000026050000}"/>
    <cellStyle name="Обычный 2 2" xfId="110" xr:uid="{00000000-0005-0000-0000-000027050000}"/>
    <cellStyle name="Обычный 2 3" xfId="138" xr:uid="{00000000-0005-0000-0000-000028050000}"/>
    <cellStyle name="Обычный 2 4" xfId="106" xr:uid="{00000000-0005-0000-0000-000029050000}"/>
    <cellStyle name="Обычный 2_9" xfId="108" xr:uid="{00000000-0005-0000-0000-00002A050000}"/>
    <cellStyle name="Обычный 3" xfId="207" xr:uid="{00000000-0005-0000-0000-00002B050000}"/>
    <cellStyle name="Обычный 3 2" xfId="275" xr:uid="{00000000-0005-0000-0000-00002C050000}"/>
    <cellStyle name="Обычный 3 2 2" xfId="903" xr:uid="{00000000-0005-0000-0000-00002D050000}"/>
    <cellStyle name="Обычный 4" xfId="269" xr:uid="{00000000-0005-0000-0000-00002E050000}"/>
    <cellStyle name="Обычный 5" xfId="215" xr:uid="{00000000-0005-0000-0000-00002F050000}"/>
    <cellStyle name="Обычный 5 2" xfId="270" xr:uid="{00000000-0005-0000-0000-000030050000}"/>
    <cellStyle name="Обычный 5 2 2" xfId="899" xr:uid="{00000000-0005-0000-0000-000031050000}"/>
    <cellStyle name="Обычный_1-3 кв" xfId="227" xr:uid="{00000000-0005-0000-0000-000032050000}"/>
    <cellStyle name="Финансовый 2" xfId="143" xr:uid="{00000000-0005-0000-0000-000033050000}"/>
    <cellStyle name="Финансовый 2 2" xfId="239" xr:uid="{00000000-0005-0000-0000-000034050000}"/>
    <cellStyle name="Финансовый 2 2 2" xfId="896" xr:uid="{00000000-0005-0000-0000-000035050000}"/>
    <cellStyle name="Финансовый 2 3" xfId="224" xr:uid="{00000000-0005-0000-0000-000036050000}"/>
    <cellStyle name="Финансовый 2 3 2" xfId="276" xr:uid="{00000000-0005-0000-0000-000037050000}"/>
    <cellStyle name="Финансовый 2 3 2 2" xfId="904" xr:uid="{00000000-0005-0000-0000-000038050000}"/>
    <cellStyle name="Финансовый 2 4" xfId="280" xr:uid="{00000000-0005-0000-0000-000039050000}"/>
    <cellStyle name="Финансовый 2 4 2" xfId="908" xr:uid="{00000000-0005-0000-0000-00003A050000}"/>
    <cellStyle name="Финансовый 2 5" xfId="291" xr:uid="{00000000-0005-0000-0000-00003B050000}"/>
    <cellStyle name="Финансовый 3" xfId="277" xr:uid="{00000000-0005-0000-0000-00003C050000}"/>
    <cellStyle name="Финансовый 3 2" xfId="905" xr:uid="{00000000-0005-0000-0000-00003D050000}"/>
    <cellStyle name="числовой" xfId="229" xr:uid="{00000000-0005-0000-0000-00003E050000}"/>
  </cellStyles>
  <dxfs count="0"/>
  <tableStyles count="0" defaultTableStyle="TableStyleMedium9" defaultPivotStyle="PivotStyleLight16"/>
  <colors>
    <mruColors>
      <color rgb="FFFF00FF"/>
      <color rgb="FF00FFFF"/>
      <color rgb="FF66FF66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!!!%20SOPHARMA%20GROUP\CONSOLIDATION%202012\B%20-%20Completion\5%20-%20Review%20of%20the%20draft%20financial%20statements\Valia%20I_27.04.2013\FS_SOPHARMA_GROUP_2010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SCI"/>
      <sheetName val="SFP"/>
      <sheetName val="SCF"/>
      <sheetName val="SEQ"/>
    </sheetNames>
    <sheetDataSet>
      <sheetData sheetId="0">
        <row r="1">
          <cell r="A1" t="str">
            <v xml:space="preserve">ГРУПА СОФАРМА </v>
          </cell>
        </row>
        <row r="15">
          <cell r="A15" t="str">
            <v>Финансов директор:</v>
          </cell>
          <cell r="D15" t="str">
            <v>Борис Борисов</v>
          </cell>
        </row>
      </sheetData>
      <sheetData sheetId="1">
        <row r="1">
          <cell r="A1" t="str">
            <v xml:space="preserve">ГРУПА СОФАРМА </v>
          </cell>
        </row>
      </sheetData>
      <sheetData sheetId="2">
        <row r="1">
          <cell r="A1" t="str">
            <v xml:space="preserve">ГРУПА СОФАРМА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view="pageBreakPreview" zoomScale="80" zoomScaleNormal="70" zoomScaleSheetLayoutView="80" workbookViewId="0">
      <selection activeCell="D9" sqref="D9"/>
    </sheetView>
  </sheetViews>
  <sheetFormatPr defaultColWidth="0" defaultRowHeight="12.75" customHeight="1" zeroHeight="1"/>
  <cols>
    <col min="1" max="2" width="9.28515625" style="6" customWidth="1"/>
    <col min="3" max="3" width="16.7109375" style="6" customWidth="1"/>
    <col min="4" max="6" width="9.28515625" style="6" customWidth="1"/>
    <col min="7" max="7" width="23.28515625" style="6" customWidth="1"/>
    <col min="8" max="9" width="9.28515625" style="6" customWidth="1"/>
    <col min="10" max="16384" width="9.28515625" style="6" hidden="1"/>
  </cols>
  <sheetData>
    <row r="1" spans="1:9" ht="18.75">
      <c r="A1" s="1" t="s">
        <v>0</v>
      </c>
      <c r="B1" s="2"/>
      <c r="C1" s="3"/>
      <c r="D1" s="4"/>
      <c r="E1" s="5"/>
      <c r="F1" s="5"/>
      <c r="G1" s="5"/>
      <c r="H1" s="5"/>
    </row>
    <row r="2" spans="1:9"/>
    <row r="3" spans="1:9"/>
    <row r="4" spans="1:9"/>
    <row r="5" spans="1:9" ht="18.75">
      <c r="A5" s="7" t="s">
        <v>1</v>
      </c>
      <c r="D5" s="8" t="s">
        <v>2</v>
      </c>
      <c r="E5" s="9"/>
      <c r="F5" s="10"/>
      <c r="G5" s="10"/>
      <c r="H5" s="10"/>
      <c r="I5" s="10"/>
    </row>
    <row r="6" spans="1:9" ht="17.25" customHeight="1">
      <c r="A6" s="7"/>
      <c r="D6" s="8" t="s">
        <v>3</v>
      </c>
      <c r="E6" s="9"/>
      <c r="F6" s="10"/>
      <c r="G6" s="10"/>
      <c r="H6" s="10"/>
      <c r="I6" s="10"/>
    </row>
    <row r="7" spans="1:9" ht="18.75">
      <c r="A7" s="7"/>
      <c r="D7" s="8" t="s">
        <v>103</v>
      </c>
      <c r="H7" s="10"/>
      <c r="I7" s="10"/>
    </row>
    <row r="8" spans="1:9" ht="16.5">
      <c r="A8" s="11"/>
      <c r="D8" s="8" t="s">
        <v>211</v>
      </c>
      <c r="E8" s="9"/>
      <c r="F8" s="10"/>
      <c r="G8" s="10"/>
      <c r="H8" s="10"/>
      <c r="I8" s="10"/>
    </row>
    <row r="9" spans="1:9" ht="18.75">
      <c r="A9" s="7"/>
      <c r="D9" s="8" t="s">
        <v>173</v>
      </c>
      <c r="E9" s="9"/>
      <c r="F9" s="11"/>
      <c r="G9" s="10"/>
      <c r="H9" s="10"/>
      <c r="I9" s="10"/>
    </row>
    <row r="10" spans="1:9" ht="18.75">
      <c r="A10" s="7"/>
      <c r="D10" s="12"/>
      <c r="E10" s="12"/>
      <c r="F10" s="10"/>
      <c r="G10" s="10"/>
      <c r="H10" s="10"/>
      <c r="I10" s="10"/>
    </row>
    <row r="11" spans="1:9" ht="18.75">
      <c r="A11" s="7"/>
      <c r="D11" s="13"/>
      <c r="E11" s="13"/>
      <c r="F11" s="13"/>
      <c r="G11" s="10"/>
      <c r="H11" s="10"/>
      <c r="I11" s="10"/>
    </row>
    <row r="12" spans="1:9" ht="18.75">
      <c r="A12" s="7" t="s">
        <v>4</v>
      </c>
      <c r="D12" s="13" t="s">
        <v>2</v>
      </c>
      <c r="E12" s="14"/>
      <c r="F12" s="14"/>
      <c r="G12" s="15"/>
    </row>
    <row r="13" spans="1:9" ht="16.5">
      <c r="D13" s="13"/>
      <c r="E13" s="14"/>
      <c r="F13" s="14"/>
      <c r="G13" s="16"/>
      <c r="H13" s="10"/>
      <c r="I13" s="10"/>
    </row>
    <row r="14" spans="1:9" ht="18.75">
      <c r="A14" s="7" t="s">
        <v>5</v>
      </c>
      <c r="D14" s="13" t="s">
        <v>6</v>
      </c>
      <c r="E14" s="14"/>
      <c r="F14" s="14"/>
      <c r="G14" s="16"/>
      <c r="H14" s="10"/>
      <c r="I14" s="10"/>
    </row>
    <row r="15" spans="1:9" ht="18.75">
      <c r="A15" s="7"/>
      <c r="D15" s="13"/>
      <c r="E15" s="14"/>
      <c r="F15" s="14"/>
      <c r="G15" s="16"/>
      <c r="H15" s="10"/>
      <c r="I15" s="10"/>
    </row>
    <row r="16" spans="1:9" ht="18.75">
      <c r="A16" s="7" t="s">
        <v>119</v>
      </c>
      <c r="B16" s="7"/>
      <c r="C16" s="7"/>
      <c r="D16" s="13" t="s">
        <v>118</v>
      </c>
      <c r="E16" s="14"/>
      <c r="F16" s="14"/>
      <c r="G16" s="16"/>
      <c r="H16" s="10"/>
      <c r="I16" s="10"/>
    </row>
    <row r="17" spans="1:9" ht="18.75">
      <c r="A17" s="7"/>
      <c r="D17" s="13"/>
      <c r="E17" s="14"/>
      <c r="F17" s="14"/>
      <c r="G17" s="15"/>
      <c r="H17" s="7"/>
      <c r="I17" s="7"/>
    </row>
    <row r="18" spans="1:9" ht="18.75">
      <c r="A18" s="7" t="s">
        <v>100</v>
      </c>
      <c r="C18" s="17"/>
      <c r="D18" s="13" t="s">
        <v>190</v>
      </c>
      <c r="E18" s="14"/>
      <c r="F18" s="14"/>
      <c r="G18" s="15"/>
      <c r="H18" s="7"/>
      <c r="I18" s="7"/>
    </row>
    <row r="19" spans="1:9" ht="18.75">
      <c r="A19" s="7"/>
      <c r="D19" s="13"/>
      <c r="E19" s="14"/>
      <c r="F19" s="14"/>
      <c r="G19" s="15"/>
      <c r="H19" s="7"/>
      <c r="I19" s="7"/>
    </row>
    <row r="20" spans="1:9" ht="18.75">
      <c r="A20" s="7"/>
      <c r="D20" s="13"/>
      <c r="E20" s="14"/>
      <c r="F20" s="14"/>
      <c r="G20" s="15"/>
    </row>
    <row r="21" spans="1:9" ht="18.75">
      <c r="A21" s="7" t="s">
        <v>7</v>
      </c>
      <c r="D21" s="13" t="s">
        <v>8</v>
      </c>
      <c r="E21" s="14"/>
      <c r="F21" s="14"/>
      <c r="G21" s="15"/>
    </row>
    <row r="22" spans="1:9" ht="18.75">
      <c r="A22" s="7"/>
      <c r="D22" s="13" t="s">
        <v>9</v>
      </c>
      <c r="E22" s="14"/>
      <c r="F22" s="14"/>
      <c r="G22" s="15"/>
    </row>
    <row r="23" spans="1:9" ht="18.75">
      <c r="F23" s="15"/>
      <c r="G23" s="18"/>
    </row>
    <row r="24" spans="1:9" ht="18.75">
      <c r="A24" s="7" t="s">
        <v>10</v>
      </c>
      <c r="C24" s="17"/>
      <c r="D24" s="8" t="s">
        <v>102</v>
      </c>
      <c r="E24" s="145"/>
      <c r="F24" s="18"/>
      <c r="G24" s="20"/>
    </row>
    <row r="25" spans="1:9" ht="18.75">
      <c r="A25" s="7"/>
      <c r="C25" s="17"/>
      <c r="D25" s="8" t="s">
        <v>11</v>
      </c>
      <c r="E25" s="145"/>
      <c r="F25" s="18"/>
      <c r="G25" s="20"/>
      <c r="H25" s="21"/>
      <c r="I25" s="21"/>
    </row>
    <row r="26" spans="1:9" ht="18" customHeight="1">
      <c r="A26" s="7"/>
      <c r="C26" s="10"/>
      <c r="D26" s="8" t="s">
        <v>12</v>
      </c>
      <c r="E26" s="9"/>
      <c r="F26" s="18"/>
      <c r="G26" s="146"/>
      <c r="H26" s="147"/>
      <c r="I26" s="148"/>
    </row>
    <row r="27" spans="1:9" ht="18.75">
      <c r="A27" s="7"/>
      <c r="D27" s="8"/>
      <c r="E27" s="20"/>
      <c r="F27" s="18"/>
      <c r="G27" s="20"/>
      <c r="H27" s="21"/>
      <c r="I27" s="21"/>
    </row>
    <row r="28" spans="1:9" ht="18.75">
      <c r="A28" s="7" t="s">
        <v>13</v>
      </c>
      <c r="D28" s="297" t="s">
        <v>14</v>
      </c>
      <c r="E28" s="298"/>
      <c r="F28" s="298"/>
      <c r="G28" s="298"/>
      <c r="H28" s="7"/>
      <c r="I28" s="7"/>
    </row>
    <row r="29" spans="1:9" ht="18.75">
      <c r="A29" s="7"/>
      <c r="D29" s="297" t="s">
        <v>15</v>
      </c>
      <c r="E29" s="298"/>
      <c r="F29" s="298"/>
      <c r="G29" s="298"/>
      <c r="H29" s="7"/>
      <c r="I29" s="7"/>
    </row>
    <row r="30" spans="1:9" ht="18.75">
      <c r="A30" s="7"/>
      <c r="D30" s="297" t="s">
        <v>132</v>
      </c>
      <c r="E30" s="298"/>
      <c r="F30" s="298"/>
      <c r="G30" s="298"/>
      <c r="H30" s="7"/>
      <c r="I30" s="7"/>
    </row>
    <row r="31" spans="1:9" ht="18.75">
      <c r="A31" s="7"/>
      <c r="D31" s="297" t="s">
        <v>133</v>
      </c>
      <c r="E31" s="298"/>
      <c r="F31" s="298"/>
      <c r="G31" s="298"/>
    </row>
    <row r="32" spans="1:9" ht="18.75">
      <c r="A32" s="7"/>
      <c r="D32" s="297" t="s">
        <v>134</v>
      </c>
      <c r="E32" s="298"/>
      <c r="F32" s="298"/>
      <c r="G32" s="298"/>
    </row>
    <row r="33" spans="1:9" ht="18.75">
      <c r="A33" s="7"/>
      <c r="D33" s="297" t="s">
        <v>135</v>
      </c>
      <c r="E33" s="298"/>
      <c r="F33" s="298"/>
      <c r="G33" s="298"/>
    </row>
    <row r="34" spans="1:9" ht="18.75">
      <c r="A34" s="7"/>
      <c r="D34" s="8"/>
      <c r="E34" s="145"/>
      <c r="F34" s="145"/>
      <c r="G34" s="145"/>
    </row>
    <row r="35" spans="1:9" ht="18.75">
      <c r="A35" s="7"/>
      <c r="C35" s="21"/>
      <c r="E35" s="145"/>
      <c r="F35" s="145"/>
      <c r="G35" s="145"/>
    </row>
    <row r="36" spans="1:9" ht="18.75">
      <c r="A36" s="7"/>
      <c r="D36" s="8"/>
      <c r="E36" s="145"/>
      <c r="F36" s="145"/>
      <c r="G36" s="145"/>
    </row>
    <row r="37" spans="1:9" ht="18.75">
      <c r="A37" s="7"/>
      <c r="E37" s="19"/>
      <c r="F37" s="15"/>
      <c r="G37" s="19"/>
    </row>
    <row r="38" spans="1:9" ht="18.75">
      <c r="A38" s="7" t="s">
        <v>16</v>
      </c>
      <c r="D38" s="297" t="s">
        <v>137</v>
      </c>
      <c r="E38" s="20"/>
      <c r="F38" s="19"/>
      <c r="G38" s="20"/>
      <c r="H38" s="21"/>
      <c r="I38" s="21"/>
    </row>
    <row r="39" spans="1:9" ht="18.75">
      <c r="A39" s="7"/>
      <c r="E39" s="19"/>
      <c r="F39" s="15"/>
      <c r="G39" s="19"/>
    </row>
    <row r="40" spans="1:9" ht="18.75">
      <c r="A40" s="7"/>
      <c r="F40" s="7"/>
    </row>
    <row r="41" spans="1:9" ht="18.75">
      <c r="A41" s="7"/>
      <c r="F41" s="7"/>
    </row>
    <row r="42" spans="1:9" ht="18.75">
      <c r="A42" s="7"/>
      <c r="F42" s="7"/>
    </row>
    <row r="43" spans="1:9" ht="18.75">
      <c r="A43" s="7"/>
      <c r="F43" s="7"/>
    </row>
    <row r="44" spans="1:9" ht="18.75">
      <c r="A44" s="7"/>
      <c r="F44" s="7"/>
    </row>
    <row r="45" spans="1:9" ht="18.75">
      <c r="A45" s="7"/>
      <c r="F45" s="7"/>
    </row>
    <row r="46" spans="1:9" ht="18.75">
      <c r="A46" s="7"/>
      <c r="F46" s="7"/>
    </row>
    <row r="47" spans="1:9"/>
    <row r="48" spans="1:9"/>
    <row r="49"/>
    <row r="50"/>
    <row r="5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</sheetData>
  <pageMargins left="0.78740157480314965" right="0.35433070866141736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7"/>
  <sheetViews>
    <sheetView showWhiteSpace="0" view="pageBreakPreview" zoomScale="80" zoomScaleNormal="90" zoomScaleSheetLayoutView="80" workbookViewId="0">
      <selection sqref="A1:G1"/>
    </sheetView>
  </sheetViews>
  <sheetFormatPr defaultColWidth="9.28515625" defaultRowHeight="15"/>
  <cols>
    <col min="1" max="1" width="66" style="22" customWidth="1"/>
    <col min="2" max="2" width="11.5703125" style="31" customWidth="1"/>
    <col min="3" max="3" width="5.28515625" style="26" customWidth="1"/>
    <col min="4" max="4" width="12.28515625" style="26" customWidth="1"/>
    <col min="5" max="5" width="2.28515625" style="26" customWidth="1"/>
    <col min="6" max="6" width="12.28515625" style="26" customWidth="1"/>
    <col min="7" max="7" width="1.5703125" style="26" customWidth="1"/>
    <col min="8" max="8" width="12.28515625" style="22" bestFit="1" customWidth="1"/>
    <col min="9" max="9" width="5" style="22" customWidth="1"/>
    <col min="10" max="10" width="11.5703125" style="22" bestFit="1" customWidth="1"/>
    <col min="11" max="16384" width="9.28515625" style="22"/>
  </cols>
  <sheetData>
    <row r="1" spans="1:10">
      <c r="A1" s="362" t="str">
        <f>'[1]Cover '!A1</f>
        <v xml:space="preserve">ГРУПА СОФАРМА </v>
      </c>
      <c r="B1" s="363"/>
      <c r="C1" s="363"/>
      <c r="D1" s="363"/>
      <c r="E1" s="363"/>
      <c r="F1" s="363"/>
      <c r="G1" s="363"/>
    </row>
    <row r="2" spans="1:10" s="23" customFormat="1">
      <c r="A2" s="364" t="s">
        <v>159</v>
      </c>
      <c r="B2" s="365"/>
      <c r="C2" s="365"/>
      <c r="D2" s="365"/>
      <c r="E2" s="365"/>
      <c r="F2" s="365"/>
      <c r="G2" s="365"/>
    </row>
    <row r="3" spans="1:10">
      <c r="A3" s="71" t="s">
        <v>195</v>
      </c>
      <c r="B3" s="197"/>
      <c r="C3" s="24"/>
      <c r="D3" s="24"/>
      <c r="E3" s="24"/>
      <c r="F3" s="24"/>
      <c r="G3" s="24"/>
    </row>
    <row r="4" spans="1:10" ht="4.5" customHeight="1">
      <c r="A4" s="308"/>
      <c r="B4" s="197"/>
      <c r="C4" s="24"/>
      <c r="D4" s="24"/>
      <c r="E4" s="24"/>
      <c r="F4" s="24"/>
      <c r="G4" s="24"/>
    </row>
    <row r="5" spans="1:10" ht="5.25" customHeight="1">
      <c r="A5" s="308"/>
      <c r="B5" s="197"/>
      <c r="C5" s="24"/>
      <c r="D5" s="24"/>
      <c r="E5" s="24"/>
      <c r="F5" s="24"/>
      <c r="G5" s="24"/>
    </row>
    <row r="6" spans="1:10" ht="48" customHeight="1">
      <c r="A6" s="23"/>
      <c r="B6" s="366" t="s">
        <v>17</v>
      </c>
      <c r="C6" s="309"/>
      <c r="D6" s="320" t="s">
        <v>196</v>
      </c>
      <c r="E6" s="321"/>
      <c r="F6" s="320" t="s">
        <v>197</v>
      </c>
      <c r="G6" s="309"/>
    </row>
    <row r="7" spans="1:10">
      <c r="A7" s="23"/>
      <c r="B7" s="366"/>
      <c r="C7" s="309"/>
      <c r="D7" s="322" t="s">
        <v>66</v>
      </c>
      <c r="E7" s="321"/>
      <c r="F7" s="322" t="s">
        <v>66</v>
      </c>
      <c r="G7" s="309"/>
    </row>
    <row r="8" spans="1:10">
      <c r="A8" s="25"/>
    </row>
    <row r="9" spans="1:10">
      <c r="A9" s="25"/>
    </row>
    <row r="10" spans="1:10" ht="15" customHeight="1">
      <c r="A10" s="23" t="s">
        <v>150</v>
      </c>
      <c r="B10" s="31">
        <v>3</v>
      </c>
      <c r="D10" s="27">
        <v>759044</v>
      </c>
      <c r="F10" s="27">
        <v>678997</v>
      </c>
      <c r="H10" s="313"/>
      <c r="J10" s="28"/>
    </row>
    <row r="11" spans="1:10">
      <c r="A11" s="23" t="s">
        <v>18</v>
      </c>
      <c r="B11" s="31">
        <v>4</v>
      </c>
      <c r="D11" s="27">
        <v>6615</v>
      </c>
      <c r="F11" s="27">
        <v>5237</v>
      </c>
    </row>
    <row r="12" spans="1:10" ht="18" customHeight="1">
      <c r="A12" s="29" t="s">
        <v>19</v>
      </c>
      <c r="D12" s="30">
        <v>3143</v>
      </c>
      <c r="F12" s="30">
        <v>5808</v>
      </c>
      <c r="G12" s="31"/>
      <c r="J12" s="28"/>
    </row>
    <row r="13" spans="1:10">
      <c r="A13" s="23" t="s">
        <v>20</v>
      </c>
      <c r="B13" s="31">
        <v>5</v>
      </c>
      <c r="D13" s="27">
        <v>-39093</v>
      </c>
      <c r="F13" s="27">
        <v>-48348</v>
      </c>
      <c r="H13" s="32"/>
      <c r="J13" s="28"/>
    </row>
    <row r="14" spans="1:10">
      <c r="A14" s="23" t="s">
        <v>21</v>
      </c>
      <c r="B14" s="31">
        <v>6</v>
      </c>
      <c r="D14" s="27">
        <v>-33378</v>
      </c>
      <c r="F14" s="27">
        <v>-37798</v>
      </c>
      <c r="H14" s="32"/>
      <c r="J14" s="28"/>
    </row>
    <row r="15" spans="1:10">
      <c r="A15" s="23" t="s">
        <v>22</v>
      </c>
      <c r="B15" s="31">
        <v>7</v>
      </c>
      <c r="D15" s="27">
        <v>-74341</v>
      </c>
      <c r="F15" s="27">
        <v>-65979</v>
      </c>
      <c r="H15" s="33"/>
    </row>
    <row r="16" spans="1:10">
      <c r="A16" s="23" t="s">
        <v>23</v>
      </c>
      <c r="B16" s="31" t="s">
        <v>174</v>
      </c>
      <c r="D16" s="27">
        <v>-26929</v>
      </c>
      <c r="F16" s="27">
        <v>-21765</v>
      </c>
      <c r="H16" s="32"/>
    </row>
    <row r="17" spans="1:11">
      <c r="A17" s="23" t="s">
        <v>24</v>
      </c>
      <c r="D17" s="27">
        <v>-557930</v>
      </c>
      <c r="F17" s="27">
        <v>-486250</v>
      </c>
      <c r="H17" s="32"/>
    </row>
    <row r="18" spans="1:11">
      <c r="A18" s="23" t="s">
        <v>25</v>
      </c>
      <c r="B18" s="31">
        <v>8</v>
      </c>
      <c r="D18" s="27">
        <v>-3234</v>
      </c>
      <c r="F18" s="27">
        <v>-3156</v>
      </c>
      <c r="H18" s="33"/>
      <c r="J18" s="28"/>
    </row>
    <row r="19" spans="1:11" ht="15" customHeight="1">
      <c r="A19" s="308" t="s">
        <v>26</v>
      </c>
      <c r="D19" s="34">
        <f>SUM(D10:D18)</f>
        <v>33897</v>
      </c>
      <c r="F19" s="34">
        <f>SUM(F10:F18)</f>
        <v>26746</v>
      </c>
      <c r="H19" s="32"/>
      <c r="K19" s="28"/>
    </row>
    <row r="20" spans="1:11" ht="8.25" customHeight="1">
      <c r="A20" s="23"/>
      <c r="D20" s="27"/>
      <c r="F20" s="27"/>
      <c r="H20" s="32"/>
    </row>
    <row r="21" spans="1:11">
      <c r="A21" s="23" t="s">
        <v>27</v>
      </c>
      <c r="B21" s="31">
        <v>10</v>
      </c>
      <c r="D21" s="27">
        <v>4283</v>
      </c>
      <c r="F21" s="27">
        <v>2459</v>
      </c>
      <c r="H21" s="32"/>
    </row>
    <row r="22" spans="1:11">
      <c r="A22" s="23" t="s">
        <v>28</v>
      </c>
      <c r="B22" s="31">
        <v>11</v>
      </c>
      <c r="D22" s="27">
        <v>-6753</v>
      </c>
      <c r="F22" s="27">
        <v>-9447</v>
      </c>
      <c r="H22" s="32"/>
    </row>
    <row r="23" spans="1:11">
      <c r="A23" s="35" t="s">
        <v>29</v>
      </c>
      <c r="D23" s="34">
        <f>SUM(D21:D22)</f>
        <v>-2470</v>
      </c>
      <c r="F23" s="34">
        <f>SUM(F21:F22)</f>
        <v>-6988</v>
      </c>
      <c r="H23" s="32"/>
    </row>
    <row r="24" spans="1:11" ht="9" customHeight="1">
      <c r="A24" s="35"/>
      <c r="D24" s="37"/>
      <c r="F24" s="37"/>
      <c r="H24" s="32"/>
    </row>
    <row r="25" spans="1:11">
      <c r="A25" s="23" t="s">
        <v>191</v>
      </c>
      <c r="B25" s="31">
        <v>12</v>
      </c>
      <c r="D25" s="27">
        <v>4579</v>
      </c>
      <c r="F25" s="27">
        <v>2543</v>
      </c>
      <c r="H25" s="32"/>
    </row>
    <row r="26" spans="1:11" hidden="1">
      <c r="A26" s="23" t="s">
        <v>147</v>
      </c>
      <c r="D26" s="27">
        <v>0</v>
      </c>
      <c r="F26" s="27">
        <v>0</v>
      </c>
      <c r="H26" s="32"/>
    </row>
    <row r="27" spans="1:11" s="332" customFormat="1">
      <c r="A27" s="341" t="s">
        <v>187</v>
      </c>
      <c r="B27" s="334"/>
      <c r="C27" s="333"/>
      <c r="D27" s="27">
        <v>1249</v>
      </c>
      <c r="E27" s="333"/>
      <c r="F27" s="27">
        <v>0</v>
      </c>
      <c r="G27" s="333"/>
      <c r="H27" s="335"/>
    </row>
    <row r="28" spans="1:11">
      <c r="A28" s="308" t="s">
        <v>30</v>
      </c>
      <c r="D28" s="34">
        <f>D19+D23+D25+D27</f>
        <v>37255</v>
      </c>
      <c r="F28" s="34">
        <f>F19+F23+F25+F26+F27</f>
        <v>22301</v>
      </c>
      <c r="H28" s="36"/>
    </row>
    <row r="29" spans="1:11" ht="6.75" customHeight="1">
      <c r="A29" s="308"/>
      <c r="D29" s="156"/>
      <c r="F29" s="156"/>
      <c r="H29" s="36"/>
    </row>
    <row r="30" spans="1:11">
      <c r="A30" s="23" t="s">
        <v>31</v>
      </c>
      <c r="D30" s="38">
        <v>-3399</v>
      </c>
      <c r="F30" s="38">
        <v>-3590</v>
      </c>
      <c r="H30" s="36"/>
    </row>
    <row r="31" spans="1:11" ht="6.75" customHeight="1">
      <c r="A31" s="308"/>
      <c r="B31" s="198"/>
      <c r="C31" s="39"/>
      <c r="D31" s="37"/>
      <c r="E31" s="39"/>
      <c r="F31" s="37"/>
      <c r="G31" s="39"/>
      <c r="H31" s="36"/>
      <c r="J31" s="40"/>
    </row>
    <row r="32" spans="1:11" ht="7.5" customHeight="1">
      <c r="A32" s="308"/>
      <c r="B32" s="198"/>
      <c r="C32" s="39"/>
      <c r="D32" s="37"/>
      <c r="E32" s="39"/>
      <c r="F32" s="37"/>
      <c r="G32" s="39"/>
      <c r="H32" s="36"/>
      <c r="J32" s="40"/>
    </row>
    <row r="33" spans="1:10" ht="15.75" thickBot="1">
      <c r="A33" s="308" t="s">
        <v>164</v>
      </c>
      <c r="B33" s="198"/>
      <c r="C33" s="39"/>
      <c r="D33" s="141">
        <f>D28+D30</f>
        <v>33856</v>
      </c>
      <c r="E33" s="39"/>
      <c r="F33" s="141">
        <f>F28+F30</f>
        <v>18711</v>
      </c>
      <c r="G33" s="39"/>
      <c r="H33" s="36"/>
      <c r="J33" s="40"/>
    </row>
    <row r="34" spans="1:10" ht="15.75" thickTop="1">
      <c r="A34" s="308"/>
      <c r="B34" s="198"/>
      <c r="C34" s="39"/>
      <c r="D34" s="37"/>
      <c r="E34" s="39"/>
      <c r="F34" s="37"/>
      <c r="G34" s="39"/>
      <c r="H34" s="36"/>
      <c r="J34" s="40"/>
    </row>
    <row r="35" spans="1:10">
      <c r="A35" s="308" t="s">
        <v>32</v>
      </c>
      <c r="C35" s="41"/>
      <c r="D35" s="37"/>
      <c r="E35" s="41"/>
      <c r="F35" s="37"/>
      <c r="G35" s="39"/>
      <c r="H35" s="36"/>
      <c r="J35" s="40"/>
    </row>
    <row r="36" spans="1:10">
      <c r="A36" s="158" t="s">
        <v>148</v>
      </c>
      <c r="C36" s="41"/>
      <c r="D36" s="37"/>
      <c r="E36" s="41"/>
      <c r="F36" s="37"/>
      <c r="G36" s="39"/>
      <c r="H36" s="36"/>
      <c r="J36" s="40"/>
    </row>
    <row r="37" spans="1:10" s="342" customFormat="1" ht="15" customHeight="1">
      <c r="A37" s="305" t="s">
        <v>205</v>
      </c>
      <c r="B37" s="343"/>
      <c r="C37" s="41"/>
      <c r="D37" s="50">
        <v>-69</v>
      </c>
      <c r="E37" s="41"/>
      <c r="F37" s="37">
        <v>0</v>
      </c>
      <c r="G37" s="39"/>
      <c r="H37" s="36"/>
      <c r="J37" s="40"/>
    </row>
    <row r="38" spans="1:10" ht="26.25" customHeight="1">
      <c r="A38" s="160" t="s">
        <v>163</v>
      </c>
      <c r="B38" s="31">
        <v>13</v>
      </c>
      <c r="C38" s="41"/>
      <c r="D38" s="50">
        <v>-82</v>
      </c>
      <c r="E38" s="41"/>
      <c r="F38" s="50">
        <v>-619</v>
      </c>
      <c r="G38" s="39"/>
      <c r="H38" s="36"/>
      <c r="J38" s="40"/>
    </row>
    <row r="39" spans="1:10">
      <c r="A39" s="305"/>
      <c r="C39" s="41"/>
      <c r="D39" s="307">
        <f>SUM(D37:D38)</f>
        <v>-151</v>
      </c>
      <c r="E39" s="41"/>
      <c r="F39" s="307">
        <f>SUM(F38:F38)</f>
        <v>-619</v>
      </c>
      <c r="G39" s="39"/>
      <c r="H39" s="36"/>
      <c r="J39" s="40"/>
    </row>
    <row r="40" spans="1:10">
      <c r="A40" s="158" t="s">
        <v>116</v>
      </c>
      <c r="B40" s="199"/>
      <c r="C40" s="41"/>
      <c r="D40" s="50"/>
      <c r="E40" s="41"/>
      <c r="F40" s="37"/>
      <c r="G40" s="39"/>
      <c r="H40" s="36"/>
      <c r="J40" s="40"/>
    </row>
    <row r="41" spans="1:10">
      <c r="A41" s="160" t="s">
        <v>101</v>
      </c>
      <c r="B41" s="199"/>
      <c r="C41" s="41"/>
      <c r="D41" s="50">
        <v>-691</v>
      </c>
      <c r="E41" s="50"/>
      <c r="F41" s="50">
        <v>-1611</v>
      </c>
      <c r="G41" s="39"/>
      <c r="H41" s="36"/>
      <c r="J41" s="40"/>
    </row>
    <row r="42" spans="1:10">
      <c r="A42" s="308"/>
      <c r="B42" s="199"/>
      <c r="C42" s="41"/>
      <c r="D42" s="34">
        <f>SUM(D41:D41)</f>
        <v>-691</v>
      </c>
      <c r="E42" s="41"/>
      <c r="F42" s="34">
        <f>SUM(F41:F41)</f>
        <v>-1611</v>
      </c>
      <c r="G42" s="39"/>
      <c r="H42" s="36"/>
      <c r="J42" s="40"/>
    </row>
    <row r="43" spans="1:10">
      <c r="A43" s="308" t="s">
        <v>168</v>
      </c>
      <c r="B43" s="199">
        <v>13</v>
      </c>
      <c r="C43" s="41"/>
      <c r="D43" s="34">
        <f>D39+D42</f>
        <v>-842</v>
      </c>
      <c r="E43" s="41"/>
      <c r="F43" s="34">
        <f>F39+F42</f>
        <v>-2230</v>
      </c>
      <c r="G43" s="39"/>
      <c r="H43" s="36"/>
      <c r="J43" s="40"/>
    </row>
    <row r="44" spans="1:10">
      <c r="A44" s="308"/>
      <c r="B44" s="199"/>
      <c r="C44" s="41"/>
      <c r="D44" s="37"/>
      <c r="E44" s="41"/>
      <c r="F44" s="37"/>
      <c r="G44" s="39"/>
      <c r="H44" s="36"/>
      <c r="J44" s="40"/>
    </row>
    <row r="45" spans="1:10" ht="15.75" thickBot="1">
      <c r="A45" s="295" t="s">
        <v>165</v>
      </c>
      <c r="B45" s="198"/>
      <c r="C45" s="39"/>
      <c r="D45" s="141">
        <f>+D33+D43</f>
        <v>33014</v>
      </c>
      <c r="E45" s="39"/>
      <c r="F45" s="141">
        <f>+F33+F43</f>
        <v>16481</v>
      </c>
      <c r="G45" s="39"/>
      <c r="H45" s="36"/>
      <c r="J45" s="40"/>
    </row>
    <row r="46" spans="1:10" ht="8.25" customHeight="1" thickTop="1">
      <c r="A46" s="158"/>
      <c r="B46" s="199"/>
      <c r="C46" s="41"/>
      <c r="D46" s="37"/>
      <c r="E46" s="41"/>
      <c r="F46" s="37"/>
      <c r="G46" s="39"/>
      <c r="H46" s="36"/>
      <c r="J46" s="40"/>
    </row>
    <row r="47" spans="1:10">
      <c r="A47" s="295" t="s">
        <v>166</v>
      </c>
      <c r="B47" s="200"/>
      <c r="C47" s="43"/>
      <c r="D47" s="44"/>
      <c r="E47" s="43"/>
      <c r="F47" s="44"/>
      <c r="G47" s="45"/>
      <c r="H47" s="36"/>
    </row>
    <row r="48" spans="1:10">
      <c r="A48" s="312" t="s">
        <v>151</v>
      </c>
      <c r="B48" s="48"/>
      <c r="C48" s="46"/>
      <c r="D48" s="47">
        <v>32192</v>
      </c>
      <c r="E48" s="46"/>
      <c r="F48" s="47">
        <v>20619</v>
      </c>
      <c r="G48" s="48"/>
      <c r="H48" s="36"/>
    </row>
    <row r="49" spans="1:10">
      <c r="A49" s="49" t="s">
        <v>33</v>
      </c>
      <c r="B49" s="48"/>
      <c r="C49" s="46"/>
      <c r="D49" s="50">
        <v>1664</v>
      </c>
      <c r="E49" s="46"/>
      <c r="F49" s="50">
        <v>-1908</v>
      </c>
      <c r="G49" s="46"/>
      <c r="H49" s="36"/>
    </row>
    <row r="50" spans="1:10" ht="9" customHeight="1">
      <c r="A50" s="51"/>
      <c r="B50" s="200"/>
      <c r="C50" s="43"/>
      <c r="D50" s="155"/>
      <c r="E50" s="43"/>
      <c r="F50" s="155"/>
      <c r="G50" s="45"/>
      <c r="H50" s="36"/>
    </row>
    <row r="51" spans="1:10">
      <c r="A51" s="296" t="s">
        <v>167</v>
      </c>
      <c r="B51" s="200"/>
      <c r="C51" s="43"/>
      <c r="D51" s="155"/>
      <c r="E51" s="43"/>
      <c r="F51" s="155"/>
      <c r="G51" s="45"/>
      <c r="H51" s="36"/>
    </row>
    <row r="52" spans="1:10">
      <c r="A52" s="312" t="s">
        <v>151</v>
      </c>
      <c r="B52" s="48"/>
      <c r="C52" s="46"/>
      <c r="D52" s="47">
        <v>31370</v>
      </c>
      <c r="E52" s="46"/>
      <c r="F52" s="47">
        <v>19075</v>
      </c>
      <c r="G52" s="48"/>
      <c r="H52" s="36"/>
      <c r="J52" s="42"/>
    </row>
    <row r="53" spans="1:10">
      <c r="A53" s="49" t="s">
        <v>33</v>
      </c>
      <c r="B53" s="48"/>
      <c r="C53" s="46"/>
      <c r="D53" s="50">
        <v>1644</v>
      </c>
      <c r="E53" s="46"/>
      <c r="F53" s="50">
        <v>-2594</v>
      </c>
      <c r="G53" s="46"/>
      <c r="H53" s="36"/>
    </row>
    <row r="54" spans="1:10" ht="8.25" customHeight="1">
      <c r="A54" s="49"/>
      <c r="B54" s="52"/>
      <c r="C54" s="52"/>
      <c r="D54" s="53"/>
      <c r="E54" s="52"/>
      <c r="F54" s="53"/>
      <c r="G54" s="52"/>
    </row>
    <row r="55" spans="1:10">
      <c r="A55" s="345" t="s">
        <v>192</v>
      </c>
      <c r="B55" s="346"/>
      <c r="C55" s="347" t="s">
        <v>193</v>
      </c>
      <c r="D55" s="360">
        <v>0.26</v>
      </c>
      <c r="E55" s="346"/>
      <c r="F55" s="360">
        <v>0.16</v>
      </c>
    </row>
    <row r="56" spans="1:10" s="342" customFormat="1">
      <c r="A56" s="54"/>
      <c r="B56" s="343"/>
      <c r="C56" s="333"/>
      <c r="D56" s="333"/>
      <c r="E56" s="333"/>
      <c r="F56" s="333"/>
      <c r="G56" s="333"/>
    </row>
    <row r="57" spans="1:10">
      <c r="A57" s="54"/>
    </row>
    <row r="58" spans="1:10">
      <c r="A58" s="367" t="str">
        <f>SFP!A69</f>
        <v>Приложенията на страници от 5 до 147 са неразделна част от консолидирания финансов отчет</v>
      </c>
      <c r="B58" s="367"/>
      <c r="C58" s="367"/>
      <c r="D58" s="367"/>
      <c r="E58" s="367"/>
      <c r="F58" s="367"/>
      <c r="G58" s="39"/>
    </row>
    <row r="59" spans="1:10">
      <c r="A59" s="205"/>
      <c r="B59" s="198"/>
      <c r="C59" s="39"/>
      <c r="D59" s="47"/>
      <c r="E59" s="39"/>
      <c r="F59" s="47"/>
      <c r="G59" s="39"/>
    </row>
    <row r="60" spans="1:10">
      <c r="D60" s="111"/>
      <c r="F60" s="111"/>
    </row>
    <row r="61" spans="1:10">
      <c r="A61" s="55" t="s">
        <v>34</v>
      </c>
      <c r="D61" s="359"/>
      <c r="F61" s="359"/>
    </row>
    <row r="62" spans="1:10">
      <c r="A62" s="56" t="s">
        <v>35</v>
      </c>
    </row>
    <row r="64" spans="1:10">
      <c r="A64" s="57" t="str">
        <f>'[1]Cover '!A15</f>
        <v>Финансов директор:</v>
      </c>
    </row>
    <row r="65" spans="1:8">
      <c r="A65" s="58" t="str">
        <f>'[1]Cover '!D15</f>
        <v>Борис Борисов</v>
      </c>
    </row>
    <row r="66" spans="1:8">
      <c r="A66" s="59"/>
    </row>
    <row r="67" spans="1:8">
      <c r="A67" s="60" t="s">
        <v>117</v>
      </c>
    </row>
    <row r="68" spans="1:8">
      <c r="A68" s="159" t="s">
        <v>118</v>
      </c>
    </row>
    <row r="70" spans="1:8">
      <c r="A70" s="23"/>
    </row>
    <row r="71" spans="1:8">
      <c r="A71" s="23"/>
    </row>
    <row r="72" spans="1:8">
      <c r="A72" s="23"/>
    </row>
    <row r="73" spans="1:8">
      <c r="A73" s="23"/>
      <c r="H73" s="314"/>
    </row>
    <row r="74" spans="1:8">
      <c r="A74" s="361"/>
      <c r="B74" s="361"/>
      <c r="C74" s="361"/>
      <c r="D74" s="361"/>
      <c r="E74" s="361"/>
      <c r="F74" s="361"/>
      <c r="G74" s="361"/>
    </row>
    <row r="75" spans="1:8" ht="17.25" customHeight="1">
      <c r="A75" s="55"/>
      <c r="B75" s="61"/>
      <c r="C75" s="61"/>
      <c r="D75" s="61"/>
      <c r="E75" s="61"/>
      <c r="F75" s="61"/>
      <c r="G75" s="61"/>
    </row>
    <row r="76" spans="1:8">
      <c r="A76" s="62"/>
    </row>
    <row r="77" spans="1:8">
      <c r="A77" s="63"/>
    </row>
    <row r="78" spans="1:8">
      <c r="A78" s="64"/>
    </row>
    <row r="79" spans="1:8">
      <c r="A79" s="64"/>
    </row>
    <row r="80" spans="1:8">
      <c r="A80" s="60"/>
    </row>
    <row r="81" spans="1:1">
      <c r="A81" s="65"/>
    </row>
    <row r="82" spans="1:1">
      <c r="A82" s="59"/>
    </row>
    <row r="87" spans="1:1">
      <c r="A87" s="66"/>
    </row>
  </sheetData>
  <mergeCells count="5">
    <mergeCell ref="A74:G74"/>
    <mergeCell ref="A1:G1"/>
    <mergeCell ref="A2:G2"/>
    <mergeCell ref="B6:B7"/>
    <mergeCell ref="A58:F58"/>
  </mergeCells>
  <pageMargins left="0.6692913385826772" right="0.39370078740157483" top="0.51181102362204722" bottom="0.47244094488188981" header="0.31496062992125984" footer="0.31496062992125984"/>
  <pageSetup paperSize="9" scale="83" fitToHeight="0" orientation="portrait" blackAndWhite="1" useFirstPageNumber="1" r:id="rId1"/>
  <headerFooter alignWithMargins="0">
    <oddFooter>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6"/>
  <sheetViews>
    <sheetView view="pageBreakPreview" zoomScale="80" zoomScaleNormal="90" zoomScaleSheetLayoutView="80" workbookViewId="0">
      <selection activeCell="F67" sqref="F67"/>
    </sheetView>
  </sheetViews>
  <sheetFormatPr defaultColWidth="9.28515625" defaultRowHeight="12.75"/>
  <cols>
    <col min="1" max="1" width="67.42578125" style="70" customWidth="1"/>
    <col min="2" max="2" width="8.28515625" style="70" customWidth="1"/>
    <col min="3" max="3" width="12.7109375" style="70" customWidth="1"/>
    <col min="4" max="4" width="14.42578125" style="101" customWidth="1"/>
    <col min="5" max="5" width="1.28515625" style="70" customWidth="1"/>
    <col min="6" max="6" width="14.5703125" style="101" customWidth="1"/>
    <col min="7" max="7" width="1.28515625" style="70" customWidth="1"/>
    <col min="8" max="8" width="1.5703125" style="70" customWidth="1"/>
    <col min="9" max="16384" width="9.28515625" style="70"/>
  </cols>
  <sheetData>
    <row r="1" spans="1:8" ht="14.25">
      <c r="A1" s="67" t="str">
        <f>+[1]SCI!A1</f>
        <v xml:space="preserve">ГРУПА СОФАРМА </v>
      </c>
      <c r="B1" s="68"/>
      <c r="C1" s="68"/>
      <c r="D1" s="69"/>
      <c r="E1" s="68"/>
      <c r="F1" s="69"/>
      <c r="G1" s="68"/>
    </row>
    <row r="2" spans="1:8" ht="14.25">
      <c r="A2" s="71" t="s">
        <v>160</v>
      </c>
      <c r="B2" s="72"/>
      <c r="C2" s="72"/>
      <c r="D2" s="73"/>
      <c r="E2" s="72"/>
      <c r="F2" s="73"/>
      <c r="G2" s="72"/>
    </row>
    <row r="3" spans="1:8" ht="15">
      <c r="A3" s="71" t="s">
        <v>195</v>
      </c>
      <c r="B3" s="74"/>
      <c r="C3" s="74"/>
      <c r="D3" s="75"/>
      <c r="E3" s="74"/>
      <c r="F3" s="75"/>
      <c r="G3" s="74"/>
    </row>
    <row r="4" spans="1:8" ht="26.25" customHeight="1">
      <c r="A4" s="76"/>
      <c r="B4" s="309"/>
      <c r="C4" s="368" t="s">
        <v>17</v>
      </c>
      <c r="D4" s="369" t="s">
        <v>198</v>
      </c>
      <c r="E4" s="310"/>
      <c r="F4" s="369" t="s">
        <v>184</v>
      </c>
      <c r="G4" s="202"/>
    </row>
    <row r="5" spans="1:8" ht="12" customHeight="1">
      <c r="B5" s="309"/>
      <c r="C5" s="368"/>
      <c r="D5" s="370"/>
      <c r="E5" s="310"/>
      <c r="F5" s="369"/>
      <c r="G5" s="202"/>
    </row>
    <row r="6" spans="1:8" ht="12" customHeight="1">
      <c r="B6" s="309"/>
      <c r="C6" s="310"/>
      <c r="D6" s="311"/>
      <c r="E6" s="310"/>
      <c r="F6" s="311"/>
      <c r="G6" s="202"/>
    </row>
    <row r="7" spans="1:8" ht="14.25">
      <c r="A7" s="71" t="s">
        <v>36</v>
      </c>
      <c r="B7" s="31"/>
      <c r="C7" s="31"/>
      <c r="D7" s="77"/>
      <c r="E7" s="31"/>
      <c r="F7" s="77"/>
      <c r="G7" s="31"/>
    </row>
    <row r="8" spans="1:8" ht="14.25">
      <c r="A8" s="71" t="s">
        <v>37</v>
      </c>
      <c r="B8" s="78"/>
      <c r="C8" s="78"/>
      <c r="D8" s="79"/>
      <c r="E8" s="78"/>
      <c r="F8" s="79"/>
      <c r="G8" s="78"/>
    </row>
    <row r="9" spans="1:8" ht="15">
      <c r="A9" s="80" t="s">
        <v>38</v>
      </c>
      <c r="B9" s="81"/>
      <c r="C9" s="81">
        <v>14</v>
      </c>
      <c r="D9" s="203">
        <v>381490</v>
      </c>
      <c r="E9" s="81"/>
      <c r="F9" s="203">
        <v>395872</v>
      </c>
      <c r="G9" s="81"/>
    </row>
    <row r="10" spans="1:8" ht="15">
      <c r="A10" s="83" t="s">
        <v>39</v>
      </c>
      <c r="B10" s="81"/>
      <c r="C10" s="81">
        <v>15</v>
      </c>
      <c r="D10" s="203">
        <v>55940</v>
      </c>
      <c r="E10" s="81"/>
      <c r="F10" s="203">
        <v>58272</v>
      </c>
      <c r="G10" s="81"/>
    </row>
    <row r="11" spans="1:8" ht="15">
      <c r="A11" s="83" t="s">
        <v>124</v>
      </c>
      <c r="B11" s="81"/>
      <c r="C11" s="81">
        <v>15</v>
      </c>
      <c r="D11" s="203">
        <v>13360</v>
      </c>
      <c r="E11" s="81"/>
      <c r="F11" s="203">
        <v>13269</v>
      </c>
      <c r="G11" s="81"/>
    </row>
    <row r="12" spans="1:8" ht="15">
      <c r="A12" s="80" t="s">
        <v>40</v>
      </c>
      <c r="B12" s="81"/>
      <c r="C12" s="81">
        <v>16</v>
      </c>
      <c r="D12" s="203">
        <v>10437</v>
      </c>
      <c r="E12" s="81"/>
      <c r="F12" s="203">
        <v>11691</v>
      </c>
      <c r="G12" s="81"/>
    </row>
    <row r="13" spans="1:8" ht="15">
      <c r="A13" s="85" t="s">
        <v>127</v>
      </c>
      <c r="B13" s="81"/>
      <c r="C13" s="81">
        <v>17</v>
      </c>
      <c r="D13" s="203">
        <v>68475</v>
      </c>
      <c r="E13" s="81"/>
      <c r="F13" s="203">
        <v>62811</v>
      </c>
      <c r="G13" s="81"/>
    </row>
    <row r="14" spans="1:8" ht="15">
      <c r="A14" s="83" t="s">
        <v>152</v>
      </c>
      <c r="B14" s="81"/>
      <c r="C14" s="81">
        <v>18</v>
      </c>
      <c r="D14" s="203">
        <v>16424</v>
      </c>
      <c r="E14" s="81"/>
      <c r="F14" s="203">
        <v>14294</v>
      </c>
      <c r="G14" s="81"/>
    </row>
    <row r="15" spans="1:8" ht="15">
      <c r="A15" s="85" t="s">
        <v>104</v>
      </c>
      <c r="B15" s="81"/>
      <c r="C15" s="81">
        <v>19</v>
      </c>
      <c r="D15" s="203">
        <v>60604</v>
      </c>
      <c r="E15" s="81"/>
      <c r="F15" s="203">
        <v>59726</v>
      </c>
      <c r="G15" s="81"/>
      <c r="H15" s="152"/>
    </row>
    <row r="16" spans="1:8" ht="15">
      <c r="A16" s="85" t="s">
        <v>105</v>
      </c>
      <c r="B16" s="81"/>
      <c r="C16" s="81">
        <v>20</v>
      </c>
      <c r="D16" s="203">
        <v>12068</v>
      </c>
      <c r="E16" s="81"/>
      <c r="F16" s="203">
        <v>11951</v>
      </c>
      <c r="G16" s="81"/>
    </row>
    <row r="17" spans="1:10" ht="15">
      <c r="A17" s="83" t="s">
        <v>99</v>
      </c>
      <c r="B17" s="93"/>
      <c r="C17" s="93"/>
      <c r="D17" s="203">
        <v>169</v>
      </c>
      <c r="E17" s="93"/>
      <c r="F17" s="203">
        <v>2049</v>
      </c>
      <c r="G17" s="93"/>
    </row>
    <row r="18" spans="1:10" ht="14.25" customHeight="1">
      <c r="A18" s="86"/>
      <c r="B18" s="78"/>
      <c r="C18" s="78"/>
      <c r="D18" s="87">
        <f>SUM(D9:D17)</f>
        <v>618967</v>
      </c>
      <c r="E18" s="78"/>
      <c r="F18" s="87">
        <f>SUM(F9:F17)</f>
        <v>629935</v>
      </c>
      <c r="G18" s="78"/>
    </row>
    <row r="19" spans="1:10" ht="15">
      <c r="A19" s="71" t="s">
        <v>41</v>
      </c>
      <c r="B19" s="78"/>
      <c r="C19" s="78"/>
      <c r="D19" s="306"/>
      <c r="E19" s="78"/>
      <c r="F19" s="323"/>
      <c r="G19" s="78"/>
      <c r="H19" s="149"/>
    </row>
    <row r="20" spans="1:10" ht="15">
      <c r="A20" s="80" t="s">
        <v>42</v>
      </c>
      <c r="B20" s="81"/>
      <c r="C20" s="81">
        <v>21</v>
      </c>
      <c r="D20" s="203">
        <v>285025</v>
      </c>
      <c r="E20" s="81"/>
      <c r="F20" s="203">
        <v>287569</v>
      </c>
      <c r="G20" s="81"/>
    </row>
    <row r="21" spans="1:10" ht="15">
      <c r="A21" s="80" t="s">
        <v>43</v>
      </c>
      <c r="B21" s="81"/>
      <c r="C21" s="153">
        <v>22</v>
      </c>
      <c r="D21" s="203">
        <v>246627</v>
      </c>
      <c r="E21" s="153"/>
      <c r="F21" s="203">
        <v>250707</v>
      </c>
      <c r="G21" s="153"/>
    </row>
    <row r="22" spans="1:10" ht="15">
      <c r="A22" s="80" t="s">
        <v>44</v>
      </c>
      <c r="B22" s="81"/>
      <c r="C22" s="153">
        <v>23</v>
      </c>
      <c r="D22" s="203">
        <v>8692</v>
      </c>
      <c r="E22" s="153"/>
      <c r="F22" s="203">
        <v>6682</v>
      </c>
      <c r="G22" s="153"/>
      <c r="H22" s="84"/>
      <c r="J22" s="84"/>
    </row>
    <row r="23" spans="1:10" ht="15">
      <c r="A23" s="80" t="s">
        <v>206</v>
      </c>
      <c r="B23" s="81"/>
      <c r="C23" s="153"/>
      <c r="D23" s="203">
        <v>80</v>
      </c>
      <c r="E23" s="153"/>
      <c r="F23" s="203">
        <v>0</v>
      </c>
      <c r="G23" s="153"/>
      <c r="H23" s="84"/>
      <c r="J23" s="84"/>
    </row>
    <row r="24" spans="1:10" ht="15">
      <c r="A24" s="80" t="s">
        <v>128</v>
      </c>
      <c r="B24" s="81"/>
      <c r="C24" s="81">
        <v>24</v>
      </c>
      <c r="D24" s="203">
        <v>44735</v>
      </c>
      <c r="E24" s="81"/>
      <c r="F24" s="203">
        <v>41926</v>
      </c>
      <c r="G24" s="81"/>
    </row>
    <row r="25" spans="1:10" ht="15">
      <c r="A25" s="80" t="s">
        <v>45</v>
      </c>
      <c r="B25" s="81"/>
      <c r="C25" s="81">
        <v>25</v>
      </c>
      <c r="D25" s="203">
        <v>20668</v>
      </c>
      <c r="E25" s="81"/>
      <c r="F25" s="203">
        <v>25293</v>
      </c>
      <c r="G25" s="81"/>
    </row>
    <row r="26" spans="1:10" ht="14.25">
      <c r="A26" s="71"/>
      <c r="B26" s="78"/>
      <c r="C26" s="81"/>
      <c r="D26" s="87">
        <f>SUM(D20:D25)</f>
        <v>605827</v>
      </c>
      <c r="E26" s="81"/>
      <c r="F26" s="87">
        <f>SUM(F20:F25)</f>
        <v>612177</v>
      </c>
      <c r="G26" s="81"/>
    </row>
    <row r="27" spans="1:10" ht="6.75" customHeight="1">
      <c r="A27" s="71"/>
      <c r="B27" s="78"/>
      <c r="C27" s="81"/>
      <c r="D27" s="88"/>
      <c r="E27" s="81"/>
      <c r="F27" s="88"/>
      <c r="G27" s="81"/>
    </row>
    <row r="28" spans="1:10" ht="15" thickBot="1">
      <c r="A28" s="71" t="s">
        <v>46</v>
      </c>
      <c r="B28" s="78"/>
      <c r="C28" s="81"/>
      <c r="D28" s="90">
        <f>SUM(D26,D18)</f>
        <v>1224794</v>
      </c>
      <c r="E28" s="81"/>
      <c r="F28" s="90">
        <f>SUM(F26,F18)</f>
        <v>1242112</v>
      </c>
      <c r="G28" s="81"/>
      <c r="H28" s="150"/>
    </row>
    <row r="29" spans="1:10" ht="8.25" customHeight="1" thickTop="1">
      <c r="A29" s="71"/>
      <c r="B29" s="78"/>
      <c r="C29" s="78"/>
      <c r="D29" s="88"/>
      <c r="E29" s="78"/>
      <c r="F29" s="88"/>
      <c r="G29" s="78"/>
    </row>
    <row r="30" spans="1:10" ht="14.25">
      <c r="A30" s="71" t="s">
        <v>47</v>
      </c>
      <c r="B30" s="31"/>
      <c r="C30" s="31"/>
      <c r="D30" s="88"/>
      <c r="E30" s="31"/>
      <c r="F30" s="88"/>
      <c r="G30" s="31"/>
    </row>
    <row r="31" spans="1:10" ht="28.5">
      <c r="A31" s="92" t="s">
        <v>125</v>
      </c>
      <c r="B31" s="31"/>
      <c r="C31" s="31"/>
      <c r="D31" s="91"/>
      <c r="E31" s="31"/>
      <c r="F31" s="91"/>
      <c r="G31" s="31"/>
    </row>
    <row r="32" spans="1:10" ht="15">
      <c r="A32" s="201" t="s">
        <v>48</v>
      </c>
      <c r="B32" s="93"/>
      <c r="C32" s="93"/>
      <c r="D32" s="203">
        <v>134798</v>
      </c>
      <c r="E32" s="93"/>
      <c r="F32" s="203">
        <v>134798</v>
      </c>
      <c r="G32" s="93"/>
    </row>
    <row r="33" spans="1:10" ht="15">
      <c r="A33" s="80" t="s">
        <v>49</v>
      </c>
      <c r="B33" s="93"/>
      <c r="C33" s="93"/>
      <c r="D33" s="203">
        <v>58993</v>
      </c>
      <c r="E33" s="93"/>
      <c r="F33" s="203">
        <v>57701</v>
      </c>
      <c r="G33" s="93"/>
      <c r="J33" s="301"/>
    </row>
    <row r="34" spans="1:10" ht="15">
      <c r="A34" s="80" t="s">
        <v>122</v>
      </c>
      <c r="B34" s="93"/>
      <c r="D34" s="203">
        <v>390594</v>
      </c>
      <c r="E34" s="93"/>
      <c r="F34" s="203">
        <v>360770</v>
      </c>
      <c r="G34" s="93"/>
      <c r="H34" s="152"/>
      <c r="J34" s="301"/>
    </row>
    <row r="35" spans="1:10" ht="14.25">
      <c r="A35" s="71"/>
      <c r="B35" s="78"/>
      <c r="C35" s="93">
        <v>26</v>
      </c>
      <c r="D35" s="94">
        <f>SUM(D32:D34)</f>
        <v>584385</v>
      </c>
      <c r="E35" s="81"/>
      <c r="F35" s="94">
        <f>SUM(F32:F34)</f>
        <v>553269</v>
      </c>
      <c r="G35" s="81"/>
    </row>
    <row r="36" spans="1:10" ht="9" customHeight="1">
      <c r="A36" s="71"/>
      <c r="B36" s="78"/>
      <c r="C36" s="81"/>
      <c r="D36" s="95"/>
      <c r="E36" s="81"/>
      <c r="F36" s="95"/>
      <c r="G36" s="81"/>
    </row>
    <row r="37" spans="1:10" ht="14.25">
      <c r="A37" s="96" t="s">
        <v>50</v>
      </c>
      <c r="B37" s="78"/>
      <c r="C37" s="81"/>
      <c r="D37" s="97">
        <v>12785</v>
      </c>
      <c r="E37" s="81"/>
      <c r="F37" s="97">
        <v>13326</v>
      </c>
      <c r="G37" s="81"/>
    </row>
    <row r="38" spans="1:10" ht="7.5" customHeight="1">
      <c r="A38" s="96"/>
      <c r="B38" s="78"/>
      <c r="C38" s="81"/>
      <c r="D38" s="95"/>
      <c r="E38" s="81"/>
      <c r="F38" s="95"/>
      <c r="G38" s="81"/>
    </row>
    <row r="39" spans="1:10" ht="14.25">
      <c r="A39" s="98" t="s">
        <v>51</v>
      </c>
      <c r="B39" s="78"/>
      <c r="C39" s="81">
        <v>26</v>
      </c>
      <c r="D39" s="97">
        <f>D37+D35</f>
        <v>597170</v>
      </c>
      <c r="E39" s="81"/>
      <c r="F39" s="97">
        <f>F37+F35</f>
        <v>566595</v>
      </c>
      <c r="G39" s="81"/>
    </row>
    <row r="40" spans="1:10" ht="9" customHeight="1">
      <c r="A40" s="98"/>
      <c r="B40" s="78"/>
      <c r="C40" s="81"/>
      <c r="D40" s="95"/>
      <c r="E40" s="81"/>
      <c r="F40" s="95"/>
      <c r="G40" s="81"/>
    </row>
    <row r="41" spans="1:10" ht="15">
      <c r="A41" s="99" t="s">
        <v>52</v>
      </c>
      <c r="B41" s="78"/>
      <c r="C41" s="78"/>
      <c r="D41" s="89"/>
      <c r="E41" s="78"/>
      <c r="F41" s="89"/>
      <c r="G41" s="78"/>
    </row>
    <row r="42" spans="1:10" ht="15">
      <c r="A42" s="71" t="s">
        <v>53</v>
      </c>
      <c r="B42" s="93"/>
      <c r="C42" s="93"/>
      <c r="D42" s="89"/>
      <c r="E42" s="93"/>
      <c r="F42" s="89"/>
      <c r="G42" s="93"/>
    </row>
    <row r="43" spans="1:10" ht="15">
      <c r="A43" s="80" t="s">
        <v>54</v>
      </c>
      <c r="B43" s="93"/>
      <c r="C43" s="93">
        <v>27</v>
      </c>
      <c r="D43" s="82">
        <v>50414</v>
      </c>
      <c r="E43" s="93"/>
      <c r="F43" s="82">
        <v>34567</v>
      </c>
      <c r="G43" s="93"/>
    </row>
    <row r="44" spans="1:10" ht="15">
      <c r="A44" s="83" t="s">
        <v>55</v>
      </c>
      <c r="B44" s="93"/>
      <c r="C44" s="93"/>
      <c r="D44" s="82">
        <f>6479-1</f>
        <v>6478</v>
      </c>
      <c r="E44" s="93"/>
      <c r="F44" s="82">
        <v>7937</v>
      </c>
      <c r="G44" s="93"/>
    </row>
    <row r="45" spans="1:10" ht="15">
      <c r="A45" s="83" t="s">
        <v>177</v>
      </c>
      <c r="B45" s="93"/>
      <c r="C45" s="93">
        <v>28</v>
      </c>
      <c r="D45" s="82">
        <v>8849</v>
      </c>
      <c r="E45" s="93"/>
      <c r="F45" s="82">
        <v>8783</v>
      </c>
      <c r="G45" s="93"/>
    </row>
    <row r="46" spans="1:10" ht="15">
      <c r="A46" s="80" t="s">
        <v>120</v>
      </c>
      <c r="B46" s="93"/>
      <c r="C46" s="93">
        <v>29</v>
      </c>
      <c r="D46" s="82">
        <v>7405</v>
      </c>
      <c r="E46" s="93"/>
      <c r="F46" s="82">
        <v>7339</v>
      </c>
      <c r="G46" s="93"/>
      <c r="H46" s="152"/>
    </row>
    <row r="47" spans="1:10" ht="15">
      <c r="A47" s="100" t="s">
        <v>171</v>
      </c>
      <c r="B47" s="93"/>
      <c r="C47" s="93">
        <v>30</v>
      </c>
      <c r="D47" s="82">
        <v>46132</v>
      </c>
      <c r="E47" s="93"/>
      <c r="F47" s="82">
        <v>49593</v>
      </c>
      <c r="G47" s="93"/>
    </row>
    <row r="48" spans="1:10" ht="15">
      <c r="A48" s="100" t="s">
        <v>121</v>
      </c>
      <c r="B48" s="93"/>
      <c r="C48" s="93">
        <v>31</v>
      </c>
      <c r="D48" s="82">
        <v>7875</v>
      </c>
      <c r="E48" s="93"/>
      <c r="F48" s="82">
        <v>10422</v>
      </c>
      <c r="G48" s="93"/>
    </row>
    <row r="49" spans="1:11" ht="15">
      <c r="A49" s="80" t="s">
        <v>56</v>
      </c>
      <c r="B49" s="93"/>
      <c r="C49" s="93">
        <v>32</v>
      </c>
      <c r="D49" s="82">
        <f>20373-7875</f>
        <v>12498</v>
      </c>
      <c r="E49" s="93"/>
      <c r="F49" s="82">
        <f>22847-10422</f>
        <v>12425</v>
      </c>
      <c r="G49" s="93"/>
    </row>
    <row r="50" spans="1:11" ht="15">
      <c r="A50" s="86"/>
      <c r="B50" s="78"/>
      <c r="C50" s="93"/>
      <c r="D50" s="288">
        <f>SUM(D43:D49)</f>
        <v>139651</v>
      </c>
      <c r="E50" s="93"/>
      <c r="F50" s="288">
        <f>SUM(F43:F49)</f>
        <v>131066</v>
      </c>
      <c r="G50" s="93"/>
      <c r="H50" s="101"/>
    </row>
    <row r="51" spans="1:11" ht="14.25" customHeight="1"/>
    <row r="52" spans="1:11" ht="15">
      <c r="A52" s="71" t="s">
        <v>57</v>
      </c>
      <c r="B52" s="102"/>
      <c r="C52" s="102"/>
      <c r="D52" s="103"/>
      <c r="E52" s="102"/>
      <c r="F52" s="103"/>
      <c r="G52" s="102"/>
    </row>
    <row r="53" spans="1:11" s="152" customFormat="1" ht="15">
      <c r="A53" s="100" t="s">
        <v>112</v>
      </c>
      <c r="B53" s="81"/>
      <c r="C53" s="81">
        <v>33</v>
      </c>
      <c r="D53" s="82">
        <v>215820</v>
      </c>
      <c r="E53" s="81"/>
      <c r="F53" s="82">
        <v>255281</v>
      </c>
      <c r="G53" s="81"/>
    </row>
    <row r="54" spans="1:11" ht="15">
      <c r="A54" s="100" t="s">
        <v>58</v>
      </c>
      <c r="B54" s="81"/>
      <c r="C54" s="81">
        <v>27</v>
      </c>
      <c r="D54" s="82">
        <v>12484</v>
      </c>
      <c r="E54" s="81"/>
      <c r="F54" s="82">
        <v>31172</v>
      </c>
      <c r="G54" s="81"/>
    </row>
    <row r="55" spans="1:11" ht="15">
      <c r="A55" s="100" t="s">
        <v>59</v>
      </c>
      <c r="B55" s="81"/>
      <c r="C55" s="81">
        <v>34</v>
      </c>
      <c r="D55" s="82">
        <v>172919</v>
      </c>
      <c r="E55" s="81"/>
      <c r="F55" s="82">
        <v>164919</v>
      </c>
      <c r="G55" s="81"/>
    </row>
    <row r="56" spans="1:11" ht="15">
      <c r="A56" s="100" t="s">
        <v>60</v>
      </c>
      <c r="B56" s="81"/>
      <c r="C56" s="81">
        <v>35</v>
      </c>
      <c r="D56" s="82">
        <v>2183</v>
      </c>
      <c r="E56" s="153"/>
      <c r="F56" s="82">
        <v>2367</v>
      </c>
      <c r="G56" s="153"/>
      <c r="H56" s="84"/>
      <c r="I56" s="84"/>
    </row>
    <row r="57" spans="1:11" ht="15">
      <c r="A57" s="100" t="s">
        <v>129</v>
      </c>
      <c r="B57" s="81"/>
      <c r="C57" s="81">
        <v>36</v>
      </c>
      <c r="D57" s="82">
        <v>30924</v>
      </c>
      <c r="E57" s="81"/>
      <c r="F57" s="82">
        <v>36591</v>
      </c>
      <c r="G57" s="81"/>
    </row>
    <row r="58" spans="1:11" ht="15">
      <c r="A58" s="100" t="s">
        <v>178</v>
      </c>
      <c r="B58" s="81"/>
      <c r="C58" s="81">
        <v>30</v>
      </c>
      <c r="D58" s="82">
        <v>16635</v>
      </c>
      <c r="E58" s="81"/>
      <c r="F58" s="82">
        <v>17951</v>
      </c>
      <c r="G58" s="81"/>
    </row>
    <row r="59" spans="1:11" ht="15">
      <c r="A59" s="104" t="s">
        <v>61</v>
      </c>
      <c r="B59" s="81"/>
      <c r="C59" s="81">
        <v>37</v>
      </c>
      <c r="D59" s="82">
        <v>18429</v>
      </c>
      <c r="E59" s="81"/>
      <c r="F59" s="82">
        <v>17996</v>
      </c>
      <c r="G59" s="81"/>
      <c r="H59" s="84"/>
      <c r="I59" s="84"/>
    </row>
    <row r="60" spans="1:11" ht="15">
      <c r="A60" s="100" t="s">
        <v>62</v>
      </c>
      <c r="B60" s="81"/>
      <c r="C60" s="81">
        <v>38</v>
      </c>
      <c r="D60" s="82">
        <v>6956</v>
      </c>
      <c r="E60" s="81"/>
      <c r="F60" s="82">
        <v>6590</v>
      </c>
      <c r="G60" s="81"/>
    </row>
    <row r="61" spans="1:11" ht="15">
      <c r="A61" s="100" t="s">
        <v>63</v>
      </c>
      <c r="B61" s="81"/>
      <c r="C61" s="81">
        <v>39</v>
      </c>
      <c r="D61" s="82">
        <f>28258-16635</f>
        <v>11623</v>
      </c>
      <c r="E61" s="81"/>
      <c r="F61" s="82">
        <f>29535-17951</f>
        <v>11584</v>
      </c>
      <c r="G61" s="81"/>
      <c r="K61" s="101"/>
    </row>
    <row r="62" spans="1:11" ht="14.25">
      <c r="A62" s="71"/>
      <c r="B62" s="78"/>
      <c r="C62" s="78"/>
      <c r="D62" s="94">
        <f>SUM(D53:D61)</f>
        <v>487973</v>
      </c>
      <c r="E62" s="78"/>
      <c r="F62" s="94">
        <f>SUM(F53:F61)</f>
        <v>544451</v>
      </c>
      <c r="G62" s="78"/>
      <c r="H62" s="101"/>
    </row>
    <row r="63" spans="1:11" ht="7.5" customHeight="1">
      <c r="A63" s="71"/>
      <c r="B63" s="78"/>
      <c r="C63" s="78"/>
      <c r="D63" s="95"/>
      <c r="E63" s="78"/>
      <c r="F63" s="95"/>
      <c r="G63" s="78"/>
    </row>
    <row r="64" spans="1:11" ht="14.25">
      <c r="A64" s="99" t="s">
        <v>64</v>
      </c>
      <c r="B64" s="78"/>
      <c r="C64" s="78"/>
      <c r="D64" s="97">
        <f>D50+D62</f>
        <v>627624</v>
      </c>
      <c r="E64" s="78"/>
      <c r="F64" s="97">
        <f>F50+F62</f>
        <v>675517</v>
      </c>
      <c r="G64" s="78"/>
      <c r="H64" s="101"/>
    </row>
    <row r="65" spans="1:10" ht="6.75" customHeight="1">
      <c r="A65" s="105"/>
      <c r="B65" s="78"/>
      <c r="C65" s="78"/>
      <c r="D65" s="95"/>
      <c r="E65" s="78"/>
      <c r="F65" s="95"/>
      <c r="G65" s="78"/>
    </row>
    <row r="66" spans="1:10" ht="15" thickBot="1">
      <c r="A66" s="71" t="s">
        <v>65</v>
      </c>
      <c r="B66" s="78"/>
      <c r="C66" s="78"/>
      <c r="D66" s="90">
        <f>D64+D39</f>
        <v>1224794</v>
      </c>
      <c r="E66" s="78"/>
      <c r="F66" s="90">
        <f>F64+F39</f>
        <v>1242112</v>
      </c>
      <c r="G66" s="78"/>
    </row>
    <row r="67" spans="1:10" ht="15.75" thickTop="1">
      <c r="A67" s="80"/>
      <c r="B67" s="81"/>
      <c r="C67" s="106"/>
      <c r="D67" s="157"/>
      <c r="E67" s="106"/>
      <c r="F67" s="157"/>
      <c r="G67" s="106"/>
      <c r="J67" s="101"/>
    </row>
    <row r="68" spans="1:10" ht="15">
      <c r="A68" s="80"/>
      <c r="B68" s="81"/>
      <c r="C68" s="106"/>
      <c r="D68" s="157"/>
      <c r="E68" s="106"/>
      <c r="F68" s="157"/>
      <c r="G68" s="106"/>
    </row>
    <row r="69" spans="1:10" ht="15">
      <c r="A69" s="54" t="s">
        <v>194</v>
      </c>
      <c r="B69" s="81"/>
      <c r="C69" s="106"/>
      <c r="D69" s="157"/>
      <c r="E69" s="106"/>
      <c r="F69" s="157"/>
      <c r="G69" s="106"/>
    </row>
    <row r="70" spans="1:10" ht="15">
      <c r="A70" s="80"/>
      <c r="B70" s="81"/>
      <c r="C70" s="106"/>
      <c r="D70" s="157"/>
      <c r="E70" s="106"/>
      <c r="F70" s="157"/>
      <c r="G70" s="106"/>
    </row>
    <row r="71" spans="1:10" ht="15">
      <c r="A71" s="107"/>
      <c r="B71" s="81"/>
      <c r="C71" s="108"/>
      <c r="D71" s="109"/>
      <c r="E71" s="108"/>
      <c r="F71" s="109"/>
      <c r="G71" s="108"/>
    </row>
    <row r="72" spans="1:10" ht="17.25" customHeight="1">
      <c r="A72" s="61"/>
      <c r="B72" s="61"/>
      <c r="C72" s="61"/>
      <c r="D72" s="110"/>
      <c r="E72" s="61"/>
      <c r="F72" s="110"/>
      <c r="G72" s="61"/>
    </row>
    <row r="73" spans="1:10" ht="8.25" customHeight="1">
      <c r="A73" s="61"/>
      <c r="B73" s="61"/>
      <c r="C73" s="61"/>
      <c r="D73" s="110"/>
      <c r="E73" s="61"/>
      <c r="F73" s="110"/>
      <c r="G73" s="61"/>
    </row>
    <row r="74" spans="1:10" s="22" customFormat="1" ht="15">
      <c r="A74" s="55" t="s">
        <v>34</v>
      </c>
      <c r="B74" s="26"/>
      <c r="C74" s="26"/>
      <c r="D74" s="111"/>
      <c r="E74" s="26"/>
      <c r="F74" s="111"/>
      <c r="G74" s="26"/>
    </row>
    <row r="75" spans="1:10" s="22" customFormat="1" ht="15">
      <c r="A75" s="56" t="s">
        <v>35</v>
      </c>
      <c r="B75" s="26"/>
      <c r="C75" s="26"/>
      <c r="D75" s="111"/>
      <c r="E75" s="26"/>
      <c r="F75" s="111"/>
      <c r="G75" s="26"/>
    </row>
    <row r="76" spans="1:10" s="22" customFormat="1" ht="9" customHeight="1">
      <c r="A76" s="56"/>
      <c r="B76" s="26"/>
      <c r="C76" s="26"/>
      <c r="D76" s="111"/>
      <c r="E76" s="26"/>
      <c r="F76" s="111"/>
      <c r="G76" s="26"/>
    </row>
    <row r="77" spans="1:10" s="22" customFormat="1" ht="7.5" customHeight="1">
      <c r="A77" s="56"/>
      <c r="B77" s="26"/>
      <c r="C77" s="26"/>
      <c r="D77" s="111"/>
      <c r="E77" s="26"/>
      <c r="F77" s="111"/>
      <c r="G77" s="26"/>
    </row>
    <row r="78" spans="1:10" s="22" customFormat="1" ht="15">
      <c r="A78" s="57" t="s">
        <v>5</v>
      </c>
      <c r="B78" s="333"/>
      <c r="C78" s="333"/>
      <c r="D78" s="111"/>
      <c r="E78" s="333"/>
      <c r="F78" s="111"/>
      <c r="G78" s="26"/>
    </row>
    <row r="79" spans="1:10" s="22" customFormat="1" ht="15">
      <c r="A79" s="58" t="s">
        <v>6</v>
      </c>
      <c r="B79" s="333"/>
      <c r="C79" s="333"/>
      <c r="D79" s="111"/>
      <c r="E79" s="333"/>
      <c r="F79" s="111"/>
      <c r="G79" s="26"/>
    </row>
    <row r="80" spans="1:10" s="22" customFormat="1" ht="10.5" customHeight="1">
      <c r="A80" s="59"/>
      <c r="B80" s="333"/>
      <c r="C80" s="333"/>
      <c r="D80" s="111"/>
      <c r="E80" s="333"/>
      <c r="F80" s="111"/>
      <c r="G80" s="26"/>
    </row>
    <row r="81" spans="1:6" ht="15">
      <c r="A81" s="60" t="s">
        <v>117</v>
      </c>
      <c r="B81" s="348"/>
      <c r="C81" s="348"/>
      <c r="D81" s="349"/>
      <c r="E81" s="348"/>
      <c r="F81" s="349"/>
    </row>
    <row r="82" spans="1:6" ht="15">
      <c r="A82" s="159" t="s">
        <v>118</v>
      </c>
      <c r="B82" s="348"/>
      <c r="C82" s="348"/>
      <c r="D82" s="349"/>
      <c r="E82" s="348"/>
      <c r="F82" s="349"/>
    </row>
    <row r="83" spans="1:6" ht="15">
      <c r="A83" s="350"/>
      <c r="B83" s="348"/>
      <c r="C83" s="348"/>
      <c r="D83" s="349"/>
      <c r="E83" s="348"/>
      <c r="F83" s="349"/>
    </row>
    <row r="84" spans="1:6" ht="15">
      <c r="A84" s="112"/>
    </row>
    <row r="85" spans="1:6" ht="15">
      <c r="A85" s="112"/>
    </row>
    <row r="86" spans="1:6" ht="15">
      <c r="A86" s="112"/>
    </row>
  </sheetData>
  <mergeCells count="3">
    <mergeCell ref="C4:C5"/>
    <mergeCell ref="F4:F5"/>
    <mergeCell ref="D4:D5"/>
  </mergeCells>
  <pageMargins left="0.70866141732283472" right="0.70866141732283472" top="0.47244094488188981" bottom="0.47244094488188981" header="0.31496062992125984" footer="0.31496062992125984"/>
  <pageSetup paperSize="9" scale="65" orientation="portrait" r:id="rId1"/>
  <headerFooter alignWithMargins="0">
    <oddFooter>&amp;R&amp;"Times New Roman Cyr,Regular"2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0"/>
  <sheetViews>
    <sheetView view="pageBreakPreview" zoomScale="80" zoomScaleNormal="100" zoomScaleSheetLayoutView="80" workbookViewId="0">
      <selection activeCell="B51" sqref="B51"/>
    </sheetView>
  </sheetViews>
  <sheetFormatPr defaultColWidth="2.5703125" defaultRowHeight="15.75"/>
  <cols>
    <col min="1" max="1" width="85.28515625" style="134" customWidth="1"/>
    <col min="2" max="2" width="13.7109375" style="130" customWidth="1"/>
    <col min="3" max="3" width="13.5703125" style="130" customWidth="1"/>
    <col min="4" max="4" width="2.28515625" style="130" customWidth="1"/>
    <col min="5" max="5" width="13.5703125" style="130" customWidth="1"/>
    <col min="6" max="6" width="8.7109375" style="126" bestFit="1" customWidth="1"/>
    <col min="7" max="29" width="11.5703125" style="116" customWidth="1"/>
    <col min="30" max="16384" width="2.5703125" style="116"/>
  </cols>
  <sheetData>
    <row r="1" spans="1:7" s="113" customFormat="1" ht="15">
      <c r="A1" s="143" t="str">
        <f>[1]SFP!A1</f>
        <v xml:space="preserve">ГРУПА СОФАРМА </v>
      </c>
      <c r="B1" s="164"/>
      <c r="C1" s="164"/>
      <c r="D1" s="164"/>
      <c r="E1" s="164"/>
      <c r="F1" s="165"/>
    </row>
    <row r="2" spans="1:7" s="114" customFormat="1" ht="15">
      <c r="A2" s="144" t="s">
        <v>161</v>
      </c>
      <c r="B2" s="166"/>
      <c r="C2" s="166"/>
      <c r="D2" s="166"/>
      <c r="E2" s="166"/>
      <c r="F2" s="165"/>
    </row>
    <row r="3" spans="1:7" s="114" customFormat="1" ht="15">
      <c r="A3" s="71" t="s">
        <v>195</v>
      </c>
      <c r="B3" s="167"/>
      <c r="C3" s="167"/>
      <c r="D3" s="167"/>
      <c r="E3" s="167"/>
      <c r="F3" s="167"/>
    </row>
    <row r="4" spans="1:7" ht="30">
      <c r="B4" s="168" t="s">
        <v>17</v>
      </c>
      <c r="C4" s="320" t="s">
        <v>196</v>
      </c>
      <c r="D4" s="318"/>
      <c r="E4" s="320" t="s">
        <v>197</v>
      </c>
      <c r="F4" s="115"/>
    </row>
    <row r="5" spans="1:7" ht="14.25" customHeight="1">
      <c r="A5" s="169"/>
      <c r="B5" s="117"/>
      <c r="C5" s="322" t="s">
        <v>66</v>
      </c>
      <c r="D5" s="318"/>
      <c r="E5" s="322" t="s">
        <v>66</v>
      </c>
      <c r="F5" s="115"/>
    </row>
    <row r="6" spans="1:7" ht="20.25">
      <c r="A6" s="169"/>
      <c r="B6" s="117"/>
      <c r="C6" s="118"/>
      <c r="D6" s="117"/>
      <c r="E6" s="118"/>
      <c r="F6" s="115"/>
    </row>
    <row r="7" spans="1:7" ht="15">
      <c r="A7" s="170" t="s">
        <v>67</v>
      </c>
      <c r="B7" s="119"/>
      <c r="C7" s="125"/>
      <c r="D7" s="119"/>
      <c r="E7" s="125"/>
      <c r="F7" s="171"/>
    </row>
    <row r="8" spans="1:7" ht="15">
      <c r="A8" s="172" t="s">
        <v>68</v>
      </c>
      <c r="B8" s="163"/>
      <c r="C8" s="140">
        <v>775978</v>
      </c>
      <c r="D8" s="119"/>
      <c r="E8" s="140">
        <v>631981</v>
      </c>
      <c r="F8" s="140"/>
      <c r="G8" s="120"/>
    </row>
    <row r="9" spans="1:7" ht="15">
      <c r="A9" s="172" t="s">
        <v>69</v>
      </c>
      <c r="B9" s="163"/>
      <c r="C9" s="140">
        <v>-708413</v>
      </c>
      <c r="D9" s="119"/>
      <c r="E9" s="140">
        <v>-639453</v>
      </c>
      <c r="F9" s="140"/>
      <c r="G9" s="120"/>
    </row>
    <row r="10" spans="1:7" ht="15">
      <c r="A10" s="172" t="s">
        <v>70</v>
      </c>
      <c r="B10" s="163"/>
      <c r="C10" s="140">
        <v>-72108</v>
      </c>
      <c r="D10" s="119"/>
      <c r="E10" s="140">
        <v>-63221</v>
      </c>
      <c r="F10" s="140"/>
      <c r="G10" s="120"/>
    </row>
    <row r="11" spans="1:7" s="121" customFormat="1" ht="15">
      <c r="A11" s="172" t="s">
        <v>71</v>
      </c>
      <c r="B11" s="163"/>
      <c r="C11" s="140">
        <v>-38223</v>
      </c>
      <c r="D11" s="119"/>
      <c r="E11" s="140">
        <v>-35669</v>
      </c>
      <c r="F11" s="140"/>
      <c r="G11" s="120"/>
    </row>
    <row r="12" spans="1:7" s="121" customFormat="1" ht="15">
      <c r="A12" s="172" t="s">
        <v>72</v>
      </c>
      <c r="B12" s="163"/>
      <c r="C12" s="140">
        <v>4244</v>
      </c>
      <c r="D12" s="119"/>
      <c r="E12" s="140">
        <v>7677</v>
      </c>
      <c r="F12" s="140"/>
      <c r="G12" s="120"/>
    </row>
    <row r="13" spans="1:7" s="121" customFormat="1" ht="15">
      <c r="A13" s="172" t="s">
        <v>136</v>
      </c>
      <c r="B13" s="163"/>
      <c r="C13" s="140">
        <v>-4440</v>
      </c>
      <c r="D13" s="119"/>
      <c r="E13" s="140">
        <v>-4718</v>
      </c>
      <c r="F13" s="140"/>
      <c r="G13" s="120"/>
    </row>
    <row r="14" spans="1:7" s="121" customFormat="1" ht="15">
      <c r="A14" s="344" t="s">
        <v>207</v>
      </c>
      <c r="B14" s="163"/>
      <c r="C14" s="140">
        <v>8</v>
      </c>
      <c r="D14" s="119"/>
      <c r="E14" s="140">
        <v>0</v>
      </c>
      <c r="F14" s="140"/>
      <c r="G14" s="120"/>
    </row>
    <row r="15" spans="1:7" s="121" customFormat="1" ht="15">
      <c r="A15" s="172" t="s">
        <v>73</v>
      </c>
      <c r="B15" s="163"/>
      <c r="C15" s="140">
        <v>-3868</v>
      </c>
      <c r="D15" s="119"/>
      <c r="E15" s="140">
        <v>-4951</v>
      </c>
      <c r="F15" s="140"/>
      <c r="G15" s="120"/>
    </row>
    <row r="16" spans="1:7" s="121" customFormat="1" ht="15">
      <c r="A16" s="172" t="s">
        <v>74</v>
      </c>
      <c r="B16" s="163"/>
      <c r="C16" s="140">
        <v>-175</v>
      </c>
      <c r="D16" s="119"/>
      <c r="E16" s="140">
        <v>-922</v>
      </c>
      <c r="F16" s="140"/>
      <c r="G16" s="120"/>
    </row>
    <row r="17" spans="1:10" ht="15">
      <c r="A17" s="172" t="s">
        <v>75</v>
      </c>
      <c r="B17" s="163"/>
      <c r="C17" s="140">
        <v>-164</v>
      </c>
      <c r="D17" s="119"/>
      <c r="E17" s="140">
        <v>-729</v>
      </c>
      <c r="F17" s="140"/>
      <c r="G17" s="120"/>
      <c r="H17" s="174"/>
      <c r="I17" s="174"/>
      <c r="J17" s="174"/>
    </row>
    <row r="18" spans="1:10" s="121" customFormat="1" ht="15">
      <c r="A18" s="170" t="s">
        <v>140</v>
      </c>
      <c r="B18" s="119"/>
      <c r="C18" s="122">
        <f>SUM(C8:C17)</f>
        <v>-47161</v>
      </c>
      <c r="D18" s="119"/>
      <c r="E18" s="122">
        <f>SUM(E8:E17)</f>
        <v>-110005</v>
      </c>
      <c r="F18" s="175"/>
    </row>
    <row r="19" spans="1:10" s="121" customFormat="1" ht="15">
      <c r="A19" s="170"/>
      <c r="B19" s="119"/>
      <c r="C19" s="125"/>
      <c r="D19" s="119"/>
      <c r="E19" s="125"/>
      <c r="F19" s="171"/>
    </row>
    <row r="20" spans="1:10" s="121" customFormat="1" ht="15">
      <c r="A20" s="176" t="s">
        <v>76</v>
      </c>
      <c r="B20" s="119"/>
      <c r="C20" s="125"/>
      <c r="D20" s="119"/>
      <c r="E20" s="125"/>
      <c r="F20" s="171"/>
    </row>
    <row r="21" spans="1:10" ht="15">
      <c r="A21" s="172" t="s">
        <v>77</v>
      </c>
      <c r="B21" s="163"/>
      <c r="C21" s="140">
        <v>-11007</v>
      </c>
      <c r="D21" s="119"/>
      <c r="E21" s="140">
        <v>-12911</v>
      </c>
      <c r="F21" s="175"/>
      <c r="G21" s="120"/>
    </row>
    <row r="22" spans="1:10" ht="15">
      <c r="A22" s="177" t="s">
        <v>78</v>
      </c>
      <c r="B22" s="204"/>
      <c r="C22" s="140">
        <v>193</v>
      </c>
      <c r="D22" s="119"/>
      <c r="E22" s="140">
        <v>657</v>
      </c>
      <c r="F22" s="175"/>
      <c r="G22" s="120"/>
    </row>
    <row r="23" spans="1:10" ht="15">
      <c r="A23" s="177" t="s">
        <v>179</v>
      </c>
      <c r="B23" s="204"/>
      <c r="C23" s="140">
        <v>0</v>
      </c>
      <c r="D23" s="119"/>
      <c r="E23" s="140">
        <v>-379</v>
      </c>
      <c r="F23" s="175"/>
      <c r="G23" s="120"/>
    </row>
    <row r="24" spans="1:10" ht="15">
      <c r="A24" s="177" t="s">
        <v>208</v>
      </c>
      <c r="B24" s="204"/>
      <c r="C24" s="140">
        <v>675</v>
      </c>
      <c r="D24" s="119"/>
      <c r="E24" s="140">
        <v>0</v>
      </c>
      <c r="F24" s="175"/>
      <c r="G24" s="120"/>
    </row>
    <row r="25" spans="1:10" ht="15">
      <c r="A25" s="172" t="s">
        <v>79</v>
      </c>
      <c r="B25" s="163"/>
      <c r="C25" s="140">
        <v>-2214</v>
      </c>
      <c r="D25" s="119"/>
      <c r="E25" s="140">
        <v>-826</v>
      </c>
      <c r="F25" s="175"/>
      <c r="G25" s="120"/>
    </row>
    <row r="26" spans="1:10" ht="15">
      <c r="A26" s="172" t="s">
        <v>153</v>
      </c>
      <c r="B26" s="163"/>
      <c r="C26" s="140">
        <v>-2004</v>
      </c>
      <c r="D26" s="119"/>
      <c r="E26" s="140">
        <v>-4658</v>
      </c>
      <c r="F26" s="175"/>
      <c r="G26" s="120"/>
    </row>
    <row r="27" spans="1:10" ht="15">
      <c r="A27" s="172" t="s">
        <v>154</v>
      </c>
      <c r="B27" s="163"/>
      <c r="C27" s="140">
        <v>30</v>
      </c>
      <c r="D27" s="119"/>
      <c r="E27" s="140">
        <v>35</v>
      </c>
      <c r="F27" s="175"/>
      <c r="G27" s="120"/>
    </row>
    <row r="28" spans="1:10" ht="15">
      <c r="A28" s="172" t="s">
        <v>157</v>
      </c>
      <c r="B28" s="163"/>
      <c r="C28" s="140">
        <v>183</v>
      </c>
      <c r="D28" s="119"/>
      <c r="E28" s="140">
        <v>0</v>
      </c>
      <c r="F28" s="175"/>
      <c r="G28" s="120"/>
    </row>
    <row r="29" spans="1:10" ht="30.75" customHeight="1">
      <c r="A29" s="344" t="s">
        <v>188</v>
      </c>
      <c r="B29" s="163"/>
      <c r="C29" s="140">
        <v>455</v>
      </c>
      <c r="D29" s="119"/>
      <c r="E29" s="173">
        <v>0</v>
      </c>
      <c r="F29" s="175"/>
      <c r="G29" s="120"/>
    </row>
    <row r="30" spans="1:10" ht="15">
      <c r="A30" s="172" t="s">
        <v>126</v>
      </c>
      <c r="B30" s="178"/>
      <c r="C30" s="173">
        <v>-52</v>
      </c>
      <c r="D30" s="178"/>
      <c r="E30" s="352" t="s">
        <v>202</v>
      </c>
      <c r="F30" s="175"/>
      <c r="G30" s="120"/>
    </row>
    <row r="31" spans="1:10" ht="15">
      <c r="A31" s="172" t="s">
        <v>180</v>
      </c>
      <c r="B31" s="178"/>
      <c r="C31" s="173">
        <v>196</v>
      </c>
      <c r="D31" s="178"/>
      <c r="E31" s="173">
        <v>1</v>
      </c>
      <c r="F31" s="175"/>
      <c r="G31" s="120"/>
    </row>
    <row r="32" spans="1:10" ht="15">
      <c r="A32" s="172" t="s">
        <v>138</v>
      </c>
      <c r="B32" s="178"/>
      <c r="C32" s="173">
        <v>-277</v>
      </c>
      <c r="D32" s="178"/>
      <c r="E32" s="173">
        <v>-1595</v>
      </c>
      <c r="F32" s="175"/>
      <c r="G32" s="120"/>
    </row>
    <row r="33" spans="1:7" ht="15">
      <c r="A33" s="177" t="s">
        <v>106</v>
      </c>
      <c r="B33" s="163"/>
      <c r="C33" s="140">
        <v>-2660</v>
      </c>
      <c r="D33" s="119"/>
      <c r="E33" s="140">
        <v>-1617</v>
      </c>
      <c r="F33" s="175"/>
      <c r="G33" s="120"/>
    </row>
    <row r="34" spans="1:7" ht="15">
      <c r="A34" s="172" t="s">
        <v>107</v>
      </c>
      <c r="B34" s="163"/>
      <c r="C34" s="140">
        <v>1500</v>
      </c>
      <c r="D34" s="119"/>
      <c r="E34" s="140">
        <v>37152</v>
      </c>
      <c r="F34" s="175"/>
      <c r="G34" s="120"/>
    </row>
    <row r="35" spans="1:7" ht="15">
      <c r="A35" s="177" t="s">
        <v>108</v>
      </c>
      <c r="B35" s="163"/>
      <c r="C35" s="140">
        <v>-186</v>
      </c>
      <c r="D35" s="119"/>
      <c r="E35" s="140">
        <v>-1023</v>
      </c>
      <c r="F35" s="175"/>
      <c r="G35" s="120"/>
    </row>
    <row r="36" spans="1:7" ht="15">
      <c r="A36" s="172" t="s">
        <v>109</v>
      </c>
      <c r="B36" s="163"/>
      <c r="C36" s="161">
        <v>28</v>
      </c>
      <c r="D36" s="119"/>
      <c r="E36" s="161">
        <v>578</v>
      </c>
      <c r="F36" s="175"/>
      <c r="G36" s="120"/>
    </row>
    <row r="37" spans="1:7" ht="15">
      <c r="A37" s="172" t="s">
        <v>110</v>
      </c>
      <c r="B37" s="163"/>
      <c r="C37" s="140">
        <v>121</v>
      </c>
      <c r="D37" s="119"/>
      <c r="E37" s="140">
        <v>1524</v>
      </c>
      <c r="F37" s="175"/>
      <c r="G37" s="120"/>
    </row>
    <row r="38" spans="1:7" ht="15" hidden="1">
      <c r="A38" s="344" t="s">
        <v>75</v>
      </c>
      <c r="B38" s="163"/>
      <c r="C38" s="140">
        <v>0</v>
      </c>
      <c r="D38" s="119"/>
      <c r="E38" s="140">
        <v>0</v>
      </c>
      <c r="F38" s="175"/>
      <c r="G38" s="120"/>
    </row>
    <row r="39" spans="1:7" ht="15">
      <c r="A39" s="170" t="s">
        <v>143</v>
      </c>
      <c r="B39" s="179"/>
      <c r="C39" s="122">
        <f>SUM(C21:C38)</f>
        <v>-15019</v>
      </c>
      <c r="D39" s="119"/>
      <c r="E39" s="122">
        <f>SUM(E21:E38)</f>
        <v>16938</v>
      </c>
      <c r="F39" s="180"/>
    </row>
    <row r="40" spans="1:7" ht="15">
      <c r="A40" s="172"/>
      <c r="B40" s="119"/>
      <c r="C40" s="125"/>
      <c r="D40" s="119"/>
      <c r="E40" s="125"/>
      <c r="F40" s="171"/>
    </row>
    <row r="41" spans="1:7" ht="15">
      <c r="A41" s="176" t="s">
        <v>80</v>
      </c>
      <c r="B41" s="119"/>
      <c r="C41" s="181"/>
      <c r="D41" s="119"/>
      <c r="E41" s="181"/>
      <c r="F41" s="180"/>
    </row>
    <row r="42" spans="1:7" ht="15">
      <c r="A42" s="182" t="s">
        <v>145</v>
      </c>
      <c r="B42" s="163"/>
      <c r="C42" s="140">
        <v>191</v>
      </c>
      <c r="D42" s="119"/>
      <c r="E42" s="140">
        <v>8611</v>
      </c>
      <c r="F42" s="175"/>
      <c r="G42" s="120"/>
    </row>
    <row r="43" spans="1:7" ht="15">
      <c r="A43" s="182" t="s">
        <v>146</v>
      </c>
      <c r="B43" s="163"/>
      <c r="C43" s="140">
        <v>-40344</v>
      </c>
      <c r="D43" s="119"/>
      <c r="E43" s="140">
        <v>-16814</v>
      </c>
      <c r="F43" s="175"/>
      <c r="G43" s="120"/>
    </row>
    <row r="44" spans="1:7" ht="15">
      <c r="A44" s="182" t="s">
        <v>113</v>
      </c>
      <c r="B44" s="163"/>
      <c r="C44" s="140">
        <v>12939</v>
      </c>
      <c r="D44" s="119"/>
      <c r="E44" s="140">
        <v>13987</v>
      </c>
      <c r="F44" s="175"/>
      <c r="G44" s="120"/>
    </row>
    <row r="45" spans="1:7" ht="15">
      <c r="A45" s="182" t="s">
        <v>114</v>
      </c>
      <c r="B45" s="163"/>
      <c r="C45" s="140">
        <v>-12553</v>
      </c>
      <c r="D45" s="119"/>
      <c r="E45" s="140">
        <v>-8465</v>
      </c>
      <c r="F45" s="175"/>
      <c r="G45" s="120"/>
    </row>
    <row r="46" spans="1:7" ht="15">
      <c r="A46" s="182" t="s">
        <v>149</v>
      </c>
      <c r="B46" s="163"/>
      <c r="C46" s="140">
        <v>87</v>
      </c>
      <c r="D46" s="119"/>
      <c r="E46" s="140">
        <v>141</v>
      </c>
      <c r="F46" s="175"/>
      <c r="G46" s="120"/>
    </row>
    <row r="47" spans="1:7" ht="15">
      <c r="A47" s="172" t="s">
        <v>130</v>
      </c>
      <c r="B47" s="119"/>
      <c r="C47" s="140">
        <v>-83</v>
      </c>
      <c r="D47" s="119"/>
      <c r="E47" s="140">
        <v>-215</v>
      </c>
      <c r="F47" s="175"/>
      <c r="G47" s="120"/>
    </row>
    <row r="48" spans="1:7" ht="15">
      <c r="A48" s="172" t="s">
        <v>141</v>
      </c>
      <c r="B48" s="119"/>
      <c r="C48" s="140">
        <v>109479</v>
      </c>
      <c r="D48" s="119"/>
      <c r="E48" s="140">
        <v>102822</v>
      </c>
      <c r="F48" s="175"/>
      <c r="G48" s="120"/>
    </row>
    <row r="49" spans="1:11" ht="15">
      <c r="A49" s="300" t="s">
        <v>131</v>
      </c>
      <c r="B49" s="163"/>
      <c r="C49" s="140">
        <v>-292</v>
      </c>
      <c r="D49" s="119"/>
      <c r="E49" s="140">
        <v>-170</v>
      </c>
      <c r="F49" s="175"/>
      <c r="G49" s="120"/>
    </row>
    <row r="50" spans="1:11" ht="16.5" customHeight="1">
      <c r="A50" s="172" t="s">
        <v>82</v>
      </c>
      <c r="B50" s="163"/>
      <c r="C50" s="173">
        <v>-1308</v>
      </c>
      <c r="D50" s="119"/>
      <c r="E50" s="173">
        <v>-697</v>
      </c>
      <c r="F50" s="175"/>
      <c r="G50" s="120"/>
    </row>
    <row r="51" spans="1:11" s="121" customFormat="1" ht="15">
      <c r="A51" s="172" t="s">
        <v>170</v>
      </c>
      <c r="B51" s="163"/>
      <c r="C51" s="140">
        <v>-10608</v>
      </c>
      <c r="D51" s="119"/>
      <c r="E51" s="140">
        <v>-7419</v>
      </c>
      <c r="F51" s="175"/>
      <c r="G51" s="120"/>
    </row>
    <row r="52" spans="1:11" s="121" customFormat="1" ht="15">
      <c r="A52" s="344" t="s">
        <v>203</v>
      </c>
      <c r="B52" s="163"/>
      <c r="C52" s="140">
        <v>0</v>
      </c>
      <c r="D52" s="119"/>
      <c r="E52" s="140">
        <v>41</v>
      </c>
      <c r="F52" s="175"/>
      <c r="G52" s="120"/>
    </row>
    <row r="53" spans="1:11" ht="15">
      <c r="A53" s="172" t="s">
        <v>81</v>
      </c>
      <c r="B53" s="163"/>
      <c r="C53" s="140">
        <v>0</v>
      </c>
      <c r="D53" s="119"/>
      <c r="E53" s="140">
        <v>-262</v>
      </c>
      <c r="F53" s="175"/>
      <c r="G53" s="120"/>
    </row>
    <row r="54" spans="1:11" ht="15">
      <c r="A54" s="344" t="s">
        <v>204</v>
      </c>
      <c r="B54" s="163"/>
      <c r="C54" s="140">
        <v>0</v>
      </c>
      <c r="D54" s="119"/>
      <c r="E54" s="140">
        <v>548</v>
      </c>
      <c r="F54" s="175"/>
      <c r="G54" s="120"/>
    </row>
    <row r="55" spans="1:11" ht="15">
      <c r="A55" s="183" t="s">
        <v>83</v>
      </c>
      <c r="B55" s="163"/>
      <c r="C55" s="140">
        <v>-12</v>
      </c>
      <c r="D55" s="119"/>
      <c r="E55" s="140">
        <v>-6302</v>
      </c>
      <c r="F55" s="175"/>
      <c r="G55" s="120"/>
    </row>
    <row r="56" spans="1:11" ht="15">
      <c r="A56" s="183" t="s">
        <v>181</v>
      </c>
      <c r="B56" s="163"/>
      <c r="C56" s="140">
        <v>61</v>
      </c>
      <c r="D56" s="119"/>
      <c r="E56" s="140">
        <v>849</v>
      </c>
      <c r="F56" s="175"/>
      <c r="G56" s="120"/>
    </row>
    <row r="57" spans="1:11" ht="15">
      <c r="A57" s="184" t="s">
        <v>175</v>
      </c>
      <c r="B57" s="119"/>
      <c r="C57" s="122">
        <f>SUM(C42:C56)</f>
        <v>57557</v>
      </c>
      <c r="D57" s="119"/>
      <c r="E57" s="122">
        <f>SUM(E42:E56)</f>
        <v>86655</v>
      </c>
      <c r="F57" s="185"/>
      <c r="I57" s="120"/>
      <c r="K57" s="120"/>
    </row>
    <row r="58" spans="1:11" ht="7.5" customHeight="1">
      <c r="A58" s="184"/>
      <c r="B58" s="119"/>
      <c r="C58" s="151"/>
      <c r="D58" s="119"/>
      <c r="E58" s="151"/>
      <c r="F58" s="185"/>
      <c r="I58" s="120"/>
      <c r="K58" s="120"/>
    </row>
    <row r="59" spans="1:11" s="121" customFormat="1" ht="27.75" customHeight="1">
      <c r="A59" s="319" t="s">
        <v>176</v>
      </c>
      <c r="B59" s="119"/>
      <c r="C59" s="123">
        <f>C18+C39+C57</f>
        <v>-4623</v>
      </c>
      <c r="D59" s="119"/>
      <c r="E59" s="123">
        <f>E18+E39+E57</f>
        <v>-6412</v>
      </c>
      <c r="F59" s="185"/>
      <c r="G59" s="186"/>
      <c r="I59" s="120"/>
      <c r="K59" s="120"/>
    </row>
    <row r="60" spans="1:11" s="121" customFormat="1" ht="9.75" customHeight="1">
      <c r="A60" s="183"/>
      <c r="B60" s="119"/>
      <c r="C60" s="125"/>
      <c r="D60" s="119"/>
      <c r="E60" s="125"/>
      <c r="F60" s="185"/>
      <c r="I60" s="120"/>
      <c r="K60" s="120"/>
    </row>
    <row r="61" spans="1:11" ht="15">
      <c r="A61" s="183" t="s">
        <v>84</v>
      </c>
      <c r="B61" s="119"/>
      <c r="C61" s="140">
        <v>25139</v>
      </c>
      <c r="D61" s="119"/>
      <c r="E61" s="140">
        <v>27362</v>
      </c>
      <c r="F61" s="185"/>
      <c r="I61" s="120"/>
      <c r="K61" s="120"/>
    </row>
    <row r="62" spans="1:11" ht="9" customHeight="1">
      <c r="A62" s="183"/>
      <c r="B62" s="119"/>
      <c r="C62" s="187"/>
      <c r="D62" s="119"/>
      <c r="E62" s="187"/>
      <c r="F62" s="185"/>
      <c r="I62" s="120"/>
      <c r="K62" s="120"/>
    </row>
    <row r="63" spans="1:11" thickBot="1">
      <c r="A63" s="294" t="s">
        <v>199</v>
      </c>
      <c r="B63" s="119">
        <f>+SFP!C25</f>
        <v>25</v>
      </c>
      <c r="C63" s="124">
        <f>C61+C59</f>
        <v>20516</v>
      </c>
      <c r="D63" s="119"/>
      <c r="E63" s="124">
        <f>E61+E59</f>
        <v>20950</v>
      </c>
      <c r="F63" s="185"/>
      <c r="I63" s="120"/>
      <c r="K63" s="120"/>
    </row>
    <row r="64" spans="1:11" ht="16.5" thickTop="1">
      <c r="A64" s="162"/>
      <c r="B64" s="119"/>
      <c r="C64" s="196"/>
      <c r="D64" s="119"/>
      <c r="E64" s="196"/>
    </row>
    <row r="65" spans="1:6" ht="15">
      <c r="A65" s="371" t="str">
        <f>SFP!A69</f>
        <v>Приложенията на страници от 5 до 147 са неразделна част от консолидирания финансов отчет</v>
      </c>
      <c r="B65" s="371"/>
      <c r="C65" s="371"/>
      <c r="D65" s="371"/>
      <c r="E65" s="119"/>
    </row>
    <row r="66" spans="1:6" ht="15">
      <c r="A66" s="188"/>
      <c r="B66" s="119"/>
      <c r="C66" s="163"/>
      <c r="D66" s="119"/>
      <c r="E66" s="119"/>
    </row>
    <row r="67" spans="1:6" ht="15">
      <c r="A67" s="188"/>
      <c r="B67" s="119"/>
      <c r="C67" s="163"/>
      <c r="D67" s="119"/>
      <c r="E67" s="163"/>
    </row>
    <row r="68" spans="1:6" ht="15">
      <c r="A68" s="189" t="s">
        <v>4</v>
      </c>
      <c r="B68" s="127"/>
      <c r="C68" s="127"/>
      <c r="D68" s="127"/>
      <c r="E68" s="127"/>
    </row>
    <row r="69" spans="1:6" ht="15">
      <c r="A69" s="132" t="s">
        <v>85</v>
      </c>
      <c r="B69" s="127"/>
      <c r="C69" s="127"/>
      <c r="D69" s="127"/>
      <c r="E69" s="127"/>
    </row>
    <row r="70" spans="1:6" ht="15">
      <c r="A70" s="190"/>
      <c r="B70" s="127"/>
      <c r="C70" s="127"/>
      <c r="D70" s="127"/>
      <c r="E70" s="127"/>
    </row>
    <row r="71" spans="1:6" ht="15">
      <c r="A71" s="128" t="s">
        <v>5</v>
      </c>
      <c r="B71" s="127"/>
      <c r="C71" s="127"/>
      <c r="D71" s="127"/>
      <c r="E71" s="127"/>
    </row>
    <row r="72" spans="1:6" ht="15">
      <c r="A72" s="129" t="s">
        <v>6</v>
      </c>
      <c r="B72" s="127"/>
      <c r="C72" s="127"/>
      <c r="D72" s="127"/>
      <c r="E72" s="127"/>
    </row>
    <row r="73" spans="1:6" ht="15">
      <c r="A73" s="191"/>
      <c r="B73" s="127"/>
      <c r="C73" s="127"/>
      <c r="D73" s="127"/>
      <c r="E73" s="127"/>
    </row>
    <row r="74" spans="1:6" ht="15">
      <c r="A74" s="192" t="s">
        <v>117</v>
      </c>
      <c r="B74" s="193"/>
      <c r="C74" s="193"/>
      <c r="D74" s="193"/>
      <c r="E74" s="193"/>
      <c r="F74" s="194"/>
    </row>
    <row r="75" spans="1:6" ht="15">
      <c r="A75" s="195" t="s">
        <v>118</v>
      </c>
    </row>
    <row r="76" spans="1:6" ht="15">
      <c r="A76" s="174"/>
    </row>
    <row r="77" spans="1:6" ht="15">
      <c r="A77" s="131"/>
    </row>
    <row r="78" spans="1:6" ht="15">
      <c r="A78" s="132"/>
    </row>
    <row r="79" spans="1:6" ht="15">
      <c r="A79" s="133"/>
    </row>
    <row r="80" spans="1:6" ht="15">
      <c r="A80" s="133"/>
    </row>
  </sheetData>
  <mergeCells count="1">
    <mergeCell ref="A65:D65"/>
  </mergeCells>
  <pageMargins left="0.70866141732283472" right="0.70866141732283472" top="0.35433070866141736" bottom="0.43307086614173229" header="0.27559055118110237" footer="0.31496062992125984"/>
  <pageSetup paperSize="9" scale="67" firstPageNumber="3" orientation="portrait" blackAndWhite="1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9"/>
  <sheetViews>
    <sheetView view="pageBreakPreview" zoomScale="80" zoomScaleNormal="55" zoomScaleSheetLayoutView="80" workbookViewId="0">
      <selection activeCell="A38" sqref="A38"/>
    </sheetView>
  </sheetViews>
  <sheetFormatPr defaultColWidth="9.28515625" defaultRowHeight="16.5"/>
  <cols>
    <col min="1" max="1" width="88.7109375" style="234" customWidth="1"/>
    <col min="2" max="2" width="11.5703125" style="213" customWidth="1"/>
    <col min="3" max="3" width="13.7109375" style="213" customWidth="1"/>
    <col min="4" max="4" width="1" style="213" customWidth="1"/>
    <col min="5" max="5" width="13.42578125" style="213" customWidth="1"/>
    <col min="6" max="6" width="0.7109375" style="213" customWidth="1"/>
    <col min="7" max="7" width="13.5703125" style="213" customWidth="1"/>
    <col min="8" max="8" width="1" style="213" customWidth="1"/>
    <col min="9" max="9" width="15.7109375" style="213" customWidth="1"/>
    <col min="10" max="10" width="1" style="213" customWidth="1"/>
    <col min="11" max="11" width="17.5703125" style="213" customWidth="1"/>
    <col min="12" max="12" width="0.5703125" style="213" customWidth="1"/>
    <col min="13" max="13" width="20.28515625" style="213" customWidth="1"/>
    <col min="14" max="14" width="0.7109375" style="213" customWidth="1"/>
    <col min="15" max="15" width="19.7109375" style="213" customWidth="1"/>
    <col min="16" max="16" width="1.42578125" style="213" customWidth="1"/>
    <col min="17" max="17" width="13.7109375" style="213" customWidth="1"/>
    <col min="18" max="18" width="2.42578125" style="213" customWidth="1"/>
    <col min="19" max="19" width="20.42578125" style="237" customWidth="1"/>
    <col min="20" max="20" width="1.42578125" style="213" customWidth="1"/>
    <col min="21" max="21" width="18.7109375" style="213" customWidth="1"/>
    <col min="22" max="22" width="11.7109375" style="135" bestFit="1" customWidth="1"/>
    <col min="23" max="23" width="10.7109375" style="135" customWidth="1"/>
    <col min="24" max="25" width="9.7109375" style="135" bestFit="1" customWidth="1"/>
    <col min="26" max="16384" width="9.28515625" style="135"/>
  </cols>
  <sheetData>
    <row r="1" spans="1:22" ht="18" customHeight="1">
      <c r="A1" s="214" t="str">
        <f>[1]SFP!A1</f>
        <v xml:space="preserve">ГРУПА СОФАРМА 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35"/>
      <c r="S1" s="236"/>
      <c r="T1" s="235"/>
      <c r="U1" s="235"/>
    </row>
    <row r="2" spans="1:22" ht="18" customHeight="1">
      <c r="A2" s="374" t="s">
        <v>162</v>
      </c>
      <c r="B2" s="374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</row>
    <row r="3" spans="1:22" ht="18" customHeight="1">
      <c r="A3" s="71" t="s">
        <v>195</v>
      </c>
      <c r="B3" s="20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U3" s="239"/>
    </row>
    <row r="4" spans="1:22" ht="43.9" customHeight="1">
      <c r="A4" s="215"/>
      <c r="B4" s="240"/>
      <c r="C4" s="376" t="s">
        <v>86</v>
      </c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240"/>
      <c r="S4" s="241" t="s">
        <v>33</v>
      </c>
      <c r="T4" s="240"/>
      <c r="U4" s="241" t="s">
        <v>87</v>
      </c>
    </row>
    <row r="5" spans="1:22" s="136" customFormat="1" ht="28.5" customHeight="1">
      <c r="A5" s="377"/>
      <c r="B5" s="280" t="s">
        <v>17</v>
      </c>
      <c r="C5" s="372" t="s">
        <v>88</v>
      </c>
      <c r="D5" s="281"/>
      <c r="E5" s="372" t="s">
        <v>81</v>
      </c>
      <c r="F5" s="281"/>
      <c r="G5" s="372" t="s">
        <v>89</v>
      </c>
      <c r="H5" s="281"/>
      <c r="I5" s="372" t="s">
        <v>90</v>
      </c>
      <c r="J5" s="290"/>
      <c r="K5" s="372" t="s">
        <v>155</v>
      </c>
      <c r="L5" s="290"/>
      <c r="M5" s="372" t="s">
        <v>156</v>
      </c>
      <c r="N5" s="281"/>
      <c r="O5" s="372" t="s">
        <v>122</v>
      </c>
      <c r="P5" s="281"/>
      <c r="Q5" s="372" t="s">
        <v>91</v>
      </c>
      <c r="R5" s="282"/>
      <c r="S5" s="283"/>
      <c r="T5" s="282"/>
      <c r="U5" s="282"/>
    </row>
    <row r="6" spans="1:22" s="137" customFormat="1" ht="52.9" customHeight="1">
      <c r="A6" s="378"/>
      <c r="B6" s="284"/>
      <c r="C6" s="373"/>
      <c r="D6" s="285"/>
      <c r="E6" s="373"/>
      <c r="F6" s="285"/>
      <c r="G6" s="373"/>
      <c r="H6" s="285"/>
      <c r="I6" s="373"/>
      <c r="J6" s="291"/>
      <c r="K6" s="373"/>
      <c r="L6" s="291"/>
      <c r="M6" s="373"/>
      <c r="N6" s="285"/>
      <c r="O6" s="373"/>
      <c r="P6" s="285"/>
      <c r="Q6" s="373"/>
      <c r="R6" s="284"/>
      <c r="S6" s="286"/>
      <c r="T6" s="287"/>
      <c r="U6" s="287"/>
    </row>
    <row r="7" spans="1:22" s="138" customFormat="1">
      <c r="A7" s="216"/>
      <c r="B7" s="208"/>
      <c r="C7" s="244" t="s">
        <v>66</v>
      </c>
      <c r="D7" s="244"/>
      <c r="E7" s="244" t="s">
        <v>66</v>
      </c>
      <c r="F7" s="244"/>
      <c r="G7" s="244" t="s">
        <v>66</v>
      </c>
      <c r="H7" s="244"/>
      <c r="I7" s="244" t="s">
        <v>66</v>
      </c>
      <c r="J7" s="244"/>
      <c r="K7" s="244" t="s">
        <v>66</v>
      </c>
      <c r="L7" s="244"/>
      <c r="M7" s="244" t="s">
        <v>66</v>
      </c>
      <c r="N7" s="244"/>
      <c r="O7" s="244" t="s">
        <v>66</v>
      </c>
      <c r="P7" s="244"/>
      <c r="Q7" s="244" t="s">
        <v>66</v>
      </c>
      <c r="R7" s="245"/>
      <c r="S7" s="246" t="s">
        <v>66</v>
      </c>
      <c r="T7" s="244"/>
      <c r="U7" s="244" t="s">
        <v>66</v>
      </c>
    </row>
    <row r="8" spans="1:22" s="137" customFormat="1" ht="12" customHeight="1">
      <c r="A8" s="292"/>
      <c r="B8" s="209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11"/>
      <c r="P8" s="244"/>
      <c r="Q8" s="244"/>
      <c r="R8" s="242"/>
      <c r="S8" s="243"/>
      <c r="T8" s="242"/>
      <c r="U8" s="242"/>
    </row>
    <row r="9" spans="1:22" s="139" customFormat="1" ht="3.75" customHeight="1">
      <c r="A9" s="217"/>
      <c r="B9" s="247"/>
      <c r="C9" s="248"/>
      <c r="D9" s="249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50"/>
      <c r="S9" s="251"/>
      <c r="T9" s="247"/>
      <c r="U9" s="252"/>
    </row>
    <row r="10" spans="1:22" s="139" customFormat="1" ht="17.25" thickBot="1">
      <c r="A10" s="218" t="s">
        <v>182</v>
      </c>
      <c r="B10" s="240">
        <f>+SFP!C39</f>
        <v>26</v>
      </c>
      <c r="C10" s="328">
        <v>134798</v>
      </c>
      <c r="D10" s="324"/>
      <c r="E10" s="328">
        <v>-34142</v>
      </c>
      <c r="F10" s="324"/>
      <c r="G10" s="328">
        <v>59297</v>
      </c>
      <c r="H10" s="324"/>
      <c r="I10" s="328">
        <v>28871</v>
      </c>
      <c r="J10" s="325"/>
      <c r="K10" s="328">
        <v>2873</v>
      </c>
      <c r="L10" s="325"/>
      <c r="M10" s="328">
        <v>4078</v>
      </c>
      <c r="N10" s="324"/>
      <c r="O10" s="328">
        <v>360656</v>
      </c>
      <c r="P10" s="324"/>
      <c r="Q10" s="328">
        <v>556431</v>
      </c>
      <c r="R10" s="326"/>
      <c r="S10" s="328">
        <v>19341</v>
      </c>
      <c r="T10" s="327"/>
      <c r="U10" s="328">
        <v>575772</v>
      </c>
      <c r="V10" s="142"/>
    </row>
    <row r="11" spans="1:22" s="139" customFormat="1" ht="18" thickTop="1">
      <c r="A11" s="220" t="s">
        <v>183</v>
      </c>
      <c r="B11" s="240"/>
      <c r="C11" s="254"/>
      <c r="D11" s="253"/>
      <c r="E11" s="253"/>
      <c r="F11" s="253"/>
      <c r="G11" s="254"/>
      <c r="H11" s="253"/>
      <c r="I11" s="254"/>
      <c r="J11" s="254"/>
      <c r="K11" s="254"/>
      <c r="L11" s="254"/>
      <c r="M11" s="254"/>
      <c r="N11" s="253"/>
      <c r="O11" s="254"/>
      <c r="P11" s="253"/>
      <c r="Q11" s="254"/>
      <c r="R11" s="255"/>
      <c r="S11" s="255"/>
      <c r="T11" s="256"/>
      <c r="U11" s="260"/>
    </row>
    <row r="12" spans="1:22" s="139" customFormat="1">
      <c r="A12" s="221" t="s">
        <v>142</v>
      </c>
      <c r="B12" s="240"/>
      <c r="C12" s="258">
        <v>0</v>
      </c>
      <c r="D12" s="258"/>
      <c r="E12" s="258">
        <v>380</v>
      </c>
      <c r="F12" s="258"/>
      <c r="G12" s="258">
        <v>0</v>
      </c>
      <c r="H12" s="258"/>
      <c r="I12" s="258">
        <v>0</v>
      </c>
      <c r="J12" s="258"/>
      <c r="K12" s="258">
        <v>0</v>
      </c>
      <c r="L12" s="258"/>
      <c r="M12" s="258">
        <v>0</v>
      </c>
      <c r="N12" s="258"/>
      <c r="O12" s="258">
        <v>-94</v>
      </c>
      <c r="P12" s="258"/>
      <c r="Q12" s="258">
        <f>SUM(C12:P12)</f>
        <v>286</v>
      </c>
      <c r="R12" s="260"/>
      <c r="S12" s="258">
        <v>0</v>
      </c>
      <c r="T12" s="260"/>
      <c r="U12" s="261">
        <f>SUM(Q12:T12)</f>
        <v>286</v>
      </c>
    </row>
    <row r="13" spans="1:22" s="139" customFormat="1">
      <c r="A13" s="353" t="s">
        <v>209</v>
      </c>
      <c r="B13" s="354"/>
      <c r="C13" s="355">
        <v>0</v>
      </c>
      <c r="D13" s="249"/>
      <c r="E13" s="355">
        <v>-262</v>
      </c>
      <c r="F13" s="249"/>
      <c r="G13" s="355">
        <v>0</v>
      </c>
      <c r="H13" s="249"/>
      <c r="I13" s="355">
        <v>0</v>
      </c>
      <c r="J13" s="249"/>
      <c r="K13" s="355">
        <v>0</v>
      </c>
      <c r="L13" s="249"/>
      <c r="M13" s="355">
        <v>0</v>
      </c>
      <c r="N13" s="249"/>
      <c r="O13" s="355">
        <v>0</v>
      </c>
      <c r="P13" s="258"/>
      <c r="Q13" s="355">
        <f>SUM(C13:P13)</f>
        <v>-262</v>
      </c>
      <c r="R13" s="260"/>
      <c r="S13" s="356">
        <v>0</v>
      </c>
      <c r="T13" s="260"/>
      <c r="U13" s="357">
        <f>SUM(Q13:T13)</f>
        <v>-262</v>
      </c>
    </row>
    <row r="14" spans="1:22" s="139" customFormat="1">
      <c r="A14" s="353" t="s">
        <v>210</v>
      </c>
      <c r="B14" s="354"/>
      <c r="C14" s="249">
        <v>0</v>
      </c>
      <c r="D14" s="249"/>
      <c r="E14" s="249">
        <v>642</v>
      </c>
      <c r="F14" s="249"/>
      <c r="G14" s="249">
        <v>0</v>
      </c>
      <c r="H14" s="249"/>
      <c r="I14" s="249">
        <v>0</v>
      </c>
      <c r="J14" s="249"/>
      <c r="K14" s="249">
        <v>0</v>
      </c>
      <c r="L14" s="249"/>
      <c r="M14" s="249">
        <v>0</v>
      </c>
      <c r="N14" s="249"/>
      <c r="O14" s="249">
        <v>-94</v>
      </c>
      <c r="P14" s="258"/>
      <c r="Q14" s="249">
        <f>SUM(C14:P14)</f>
        <v>548</v>
      </c>
      <c r="R14" s="260"/>
      <c r="S14" s="258">
        <v>0</v>
      </c>
      <c r="T14" s="260"/>
      <c r="U14" s="358">
        <f>SUM(Q14:T14)</f>
        <v>548</v>
      </c>
    </row>
    <row r="15" spans="1:22" s="139" customFormat="1" ht="8.25" customHeight="1">
      <c r="A15" s="221"/>
      <c r="B15" s="240"/>
      <c r="C15" s="254"/>
      <c r="D15" s="253"/>
      <c r="E15" s="253"/>
      <c r="F15" s="253"/>
      <c r="G15" s="254"/>
      <c r="H15" s="253"/>
      <c r="I15" s="254"/>
      <c r="J15" s="254"/>
      <c r="K15" s="254"/>
      <c r="L15" s="254"/>
      <c r="M15" s="254"/>
      <c r="N15" s="253"/>
      <c r="O15" s="254"/>
      <c r="P15" s="253"/>
      <c r="Q15" s="254"/>
      <c r="R15" s="255"/>
      <c r="S15" s="255"/>
      <c r="T15" s="256"/>
      <c r="U15" s="261"/>
    </row>
    <row r="16" spans="1:22" s="139" customFormat="1">
      <c r="A16" s="315" t="s">
        <v>139</v>
      </c>
      <c r="B16" s="240"/>
      <c r="C16" s="316">
        <v>0</v>
      </c>
      <c r="D16" s="258"/>
      <c r="E16" s="258">
        <v>0</v>
      </c>
      <c r="F16" s="258"/>
      <c r="G16" s="316">
        <v>0</v>
      </c>
      <c r="H16" s="316"/>
      <c r="I16" s="316">
        <v>0</v>
      </c>
      <c r="J16" s="316"/>
      <c r="K16" s="316">
        <v>0</v>
      </c>
      <c r="L16" s="316"/>
      <c r="M16" s="316">
        <v>0</v>
      </c>
      <c r="N16" s="316"/>
      <c r="O16" s="316">
        <v>0</v>
      </c>
      <c r="P16" s="258"/>
      <c r="Q16" s="262">
        <f>SUM(C16:P16)</f>
        <v>0</v>
      </c>
      <c r="R16" s="260"/>
      <c r="S16" s="258">
        <v>0</v>
      </c>
      <c r="T16" s="260"/>
      <c r="U16" s="261">
        <f>SUM(Q16:T16)</f>
        <v>0</v>
      </c>
    </row>
    <row r="17" spans="1:22" s="139" customFormat="1">
      <c r="A17" s="219" t="s">
        <v>92</v>
      </c>
      <c r="B17" s="240"/>
      <c r="C17" s="263">
        <f>C18+C19</f>
        <v>0</v>
      </c>
      <c r="D17" s="262"/>
      <c r="E17" s="263">
        <f>E18+E19</f>
        <v>0</v>
      </c>
      <c r="F17" s="258"/>
      <c r="G17" s="263">
        <f>G18+G19</f>
        <v>4038</v>
      </c>
      <c r="H17" s="263">
        <f t="shared" ref="H17:O17" si="0">H18+H19</f>
        <v>0</v>
      </c>
      <c r="I17" s="263">
        <f t="shared" si="0"/>
        <v>0</v>
      </c>
      <c r="J17" s="263">
        <f t="shared" si="0"/>
        <v>0</v>
      </c>
      <c r="K17" s="263">
        <f t="shared" si="0"/>
        <v>0</v>
      </c>
      <c r="L17" s="263">
        <f t="shared" si="0"/>
        <v>0</v>
      </c>
      <c r="M17" s="263">
        <f t="shared" si="0"/>
        <v>0</v>
      </c>
      <c r="N17" s="263">
        <f t="shared" si="0"/>
        <v>0</v>
      </c>
      <c r="O17" s="263">
        <f t="shared" si="0"/>
        <v>-12836</v>
      </c>
      <c r="P17" s="263">
        <f t="shared" ref="P17" si="1">P18+P19</f>
        <v>0</v>
      </c>
      <c r="Q17" s="264">
        <f>SUM(C17:P17)</f>
        <v>-8798</v>
      </c>
      <c r="R17" s="263">
        <f t="shared" ref="R17" si="2">R18+R19</f>
        <v>0</v>
      </c>
      <c r="S17" s="263">
        <f t="shared" ref="S17" si="3">S18+S19</f>
        <v>0</v>
      </c>
      <c r="T17" s="263">
        <f t="shared" ref="T17" si="4">T18+T19</f>
        <v>0</v>
      </c>
      <c r="U17" s="299">
        <f>SUM(Q17:T17)</f>
        <v>-8798</v>
      </c>
    </row>
    <row r="18" spans="1:22" s="139" customFormat="1">
      <c r="A18" s="223" t="s">
        <v>93</v>
      </c>
      <c r="B18" s="240"/>
      <c r="C18" s="253">
        <v>0</v>
      </c>
      <c r="D18" s="253"/>
      <c r="E18" s="253">
        <v>0</v>
      </c>
      <c r="F18" s="253"/>
      <c r="G18" s="253">
        <v>4038</v>
      </c>
      <c r="H18" s="253"/>
      <c r="I18" s="253">
        <v>0</v>
      </c>
      <c r="J18" s="253"/>
      <c r="K18" s="253">
        <v>0</v>
      </c>
      <c r="L18" s="253"/>
      <c r="M18" s="253">
        <v>0</v>
      </c>
      <c r="N18" s="253"/>
      <c r="O18" s="253">
        <v>-4038</v>
      </c>
      <c r="P18" s="253"/>
      <c r="Q18" s="258">
        <v>0</v>
      </c>
      <c r="R18" s="266"/>
      <c r="S18" s="253">
        <v>0</v>
      </c>
      <c r="T18" s="267"/>
      <c r="U18" s="253">
        <v>0</v>
      </c>
    </row>
    <row r="19" spans="1:22" s="139" customFormat="1" ht="18" customHeight="1">
      <c r="A19" s="223" t="s">
        <v>98</v>
      </c>
      <c r="B19" s="240"/>
      <c r="C19" s="253">
        <v>0</v>
      </c>
      <c r="D19" s="253"/>
      <c r="E19" s="253">
        <v>0</v>
      </c>
      <c r="F19" s="253"/>
      <c r="G19" s="253">
        <v>0</v>
      </c>
      <c r="H19" s="253"/>
      <c r="I19" s="253">
        <v>0</v>
      </c>
      <c r="J19" s="253"/>
      <c r="K19" s="253">
        <v>0</v>
      </c>
      <c r="L19" s="253"/>
      <c r="M19" s="253">
        <v>0</v>
      </c>
      <c r="N19" s="253"/>
      <c r="O19" s="253">
        <v>-8798</v>
      </c>
      <c r="P19" s="253"/>
      <c r="Q19" s="258">
        <f t="shared" ref="Q19" si="5">SUM(C19:P19)</f>
        <v>-8798</v>
      </c>
      <c r="R19" s="266"/>
      <c r="S19" s="253">
        <v>0</v>
      </c>
      <c r="T19" s="267"/>
      <c r="U19" s="253">
        <f>SUM(Q19:T19)</f>
        <v>-8798</v>
      </c>
    </row>
    <row r="20" spans="1:22" s="139" customFormat="1" ht="6.6" customHeight="1">
      <c r="A20" s="223"/>
      <c r="B20" s="240"/>
      <c r="C20" s="254"/>
      <c r="D20" s="253"/>
      <c r="E20" s="253"/>
      <c r="F20" s="253"/>
      <c r="G20" s="254"/>
      <c r="H20" s="253"/>
      <c r="I20" s="254"/>
      <c r="J20" s="254"/>
      <c r="K20" s="254"/>
      <c r="L20" s="254"/>
      <c r="M20" s="254"/>
      <c r="N20" s="253"/>
      <c r="O20" s="254"/>
      <c r="P20" s="253"/>
      <c r="Q20" s="254"/>
      <c r="R20" s="255"/>
      <c r="S20" s="255"/>
      <c r="T20" s="256"/>
      <c r="U20" s="260"/>
    </row>
    <row r="21" spans="1:22" s="139" customFormat="1">
      <c r="A21" s="217" t="s">
        <v>94</v>
      </c>
      <c r="B21" s="240"/>
      <c r="C21" s="264">
        <v>0</v>
      </c>
      <c r="D21" s="254"/>
      <c r="E21" s="264">
        <v>0</v>
      </c>
      <c r="F21" s="254"/>
      <c r="G21" s="264">
        <v>0</v>
      </c>
      <c r="H21" s="254"/>
      <c r="I21" s="264">
        <v>0</v>
      </c>
      <c r="J21" s="254"/>
      <c r="K21" s="264">
        <v>0</v>
      </c>
      <c r="L21" s="254"/>
      <c r="M21" s="264">
        <v>0</v>
      </c>
      <c r="N21" s="254"/>
      <c r="O21" s="264">
        <f>O22+O23+O25+O26+O24</f>
        <v>-202</v>
      </c>
      <c r="P21" s="264" t="e">
        <f>P22+P23+#REF!+P25+P26</f>
        <v>#REF!</v>
      </c>
      <c r="Q21" s="264">
        <f>Q22+Q23+Q25+Q26+Q24</f>
        <v>-202</v>
      </c>
      <c r="R21" s="264"/>
      <c r="S21" s="264">
        <f>S22+S23+S25+S26+S24</f>
        <v>-872</v>
      </c>
      <c r="T21" s="264" t="e">
        <f>T22+T23+#REF!+T25+T26</f>
        <v>#REF!</v>
      </c>
      <c r="U21" s="264">
        <f>U22+U23+U25+U26+U24</f>
        <v>-1074</v>
      </c>
    </row>
    <row r="22" spans="1:22" s="139" customFormat="1">
      <c r="A22" s="223" t="s">
        <v>144</v>
      </c>
      <c r="B22" s="240"/>
      <c r="C22" s="329">
        <v>0</v>
      </c>
      <c r="D22" s="329"/>
      <c r="E22" s="329">
        <v>0</v>
      </c>
      <c r="F22" s="329"/>
      <c r="G22" s="329">
        <v>0</v>
      </c>
      <c r="H22" s="329"/>
      <c r="I22" s="329">
        <v>0</v>
      </c>
      <c r="J22" s="331"/>
      <c r="K22" s="329">
        <v>0</v>
      </c>
      <c r="L22" s="331"/>
      <c r="M22" s="329">
        <v>0</v>
      </c>
      <c r="N22" s="329"/>
      <c r="O22" s="329">
        <v>0</v>
      </c>
      <c r="P22" s="329"/>
      <c r="Q22" s="258">
        <f t="shared" ref="Q22:Q26" si="6">SUM(C22:P22)</f>
        <v>0</v>
      </c>
      <c r="R22" s="330"/>
      <c r="S22" s="329">
        <v>2091</v>
      </c>
      <c r="T22" s="330"/>
      <c r="U22" s="324">
        <f>SUM(Q22:T22)</f>
        <v>2091</v>
      </c>
    </row>
    <row r="23" spans="1:22" s="139" customFormat="1">
      <c r="A23" s="223" t="s">
        <v>95</v>
      </c>
      <c r="B23" s="240"/>
      <c r="C23" s="329">
        <v>0</v>
      </c>
      <c r="D23" s="329"/>
      <c r="E23" s="329">
        <v>0</v>
      </c>
      <c r="F23" s="329"/>
      <c r="G23" s="329">
        <v>0</v>
      </c>
      <c r="H23" s="329"/>
      <c r="I23" s="329">
        <v>0</v>
      </c>
      <c r="J23" s="331"/>
      <c r="K23" s="329">
        <v>0</v>
      </c>
      <c r="L23" s="331"/>
      <c r="M23" s="329">
        <v>0</v>
      </c>
      <c r="N23" s="329"/>
      <c r="O23" s="329">
        <v>0</v>
      </c>
      <c r="P23" s="329"/>
      <c r="Q23" s="258">
        <f t="shared" si="6"/>
        <v>0</v>
      </c>
      <c r="R23" s="330"/>
      <c r="S23" s="329">
        <v>-2799</v>
      </c>
      <c r="T23" s="330"/>
      <c r="U23" s="324">
        <f>SUM(Q23:T23)</f>
        <v>-2799</v>
      </c>
    </row>
    <row r="24" spans="1:22" s="139" customFormat="1">
      <c r="A24" s="223" t="s">
        <v>111</v>
      </c>
      <c r="B24" s="240"/>
      <c r="C24" s="329">
        <v>0</v>
      </c>
      <c r="D24" s="329"/>
      <c r="E24" s="329">
        <v>0</v>
      </c>
      <c r="F24" s="329"/>
      <c r="G24" s="329">
        <v>0</v>
      </c>
      <c r="H24" s="329"/>
      <c r="I24" s="329">
        <v>0</v>
      </c>
      <c r="J24" s="331"/>
      <c r="K24" s="329">
        <v>0</v>
      </c>
      <c r="L24" s="331"/>
      <c r="M24" s="329">
        <v>0</v>
      </c>
      <c r="N24" s="329"/>
      <c r="O24" s="329">
        <v>0</v>
      </c>
      <c r="P24" s="329"/>
      <c r="Q24" s="258">
        <f t="shared" si="6"/>
        <v>0</v>
      </c>
      <c r="R24" s="330"/>
      <c r="S24" s="329">
        <v>0</v>
      </c>
      <c r="T24" s="330"/>
      <c r="U24" s="324">
        <f>SUM(Q24:T24)</f>
        <v>0</v>
      </c>
      <c r="V24" s="289"/>
    </row>
    <row r="25" spans="1:22" s="139" customFormat="1">
      <c r="A25" s="223" t="s">
        <v>96</v>
      </c>
      <c r="B25" s="240"/>
      <c r="C25" s="329">
        <v>0</v>
      </c>
      <c r="D25" s="329"/>
      <c r="E25" s="329">
        <v>0</v>
      </c>
      <c r="F25" s="329"/>
      <c r="G25" s="329">
        <v>0</v>
      </c>
      <c r="H25" s="329"/>
      <c r="I25" s="329">
        <v>0</v>
      </c>
      <c r="J25" s="331"/>
      <c r="K25" s="329">
        <v>0</v>
      </c>
      <c r="L25" s="331"/>
      <c r="M25" s="329">
        <v>0</v>
      </c>
      <c r="N25" s="329"/>
      <c r="O25" s="329">
        <v>-278</v>
      </c>
      <c r="P25" s="329"/>
      <c r="Q25" s="258">
        <f t="shared" si="6"/>
        <v>-278</v>
      </c>
      <c r="R25" s="330"/>
      <c r="S25" s="329">
        <v>-167</v>
      </c>
      <c r="T25" s="330"/>
      <c r="U25" s="324">
        <f>SUM(Q25:T25)</f>
        <v>-445</v>
      </c>
    </row>
    <row r="26" spans="1:22" s="139" customFormat="1" ht="16.149999999999999" customHeight="1">
      <c r="A26" s="223" t="s">
        <v>97</v>
      </c>
      <c r="B26" s="240"/>
      <c r="C26" s="329">
        <v>0</v>
      </c>
      <c r="D26" s="329"/>
      <c r="E26" s="329">
        <v>0</v>
      </c>
      <c r="F26" s="329"/>
      <c r="G26" s="329">
        <v>0</v>
      </c>
      <c r="H26" s="329"/>
      <c r="I26" s="329">
        <v>0</v>
      </c>
      <c r="J26" s="331"/>
      <c r="K26" s="329">
        <v>0</v>
      </c>
      <c r="L26" s="331"/>
      <c r="M26" s="329">
        <v>0</v>
      </c>
      <c r="N26" s="329"/>
      <c r="O26" s="329">
        <v>76</v>
      </c>
      <c r="P26" s="329"/>
      <c r="Q26" s="258">
        <f t="shared" si="6"/>
        <v>76</v>
      </c>
      <c r="R26" s="330"/>
      <c r="S26" s="329">
        <v>3</v>
      </c>
      <c r="T26" s="330"/>
      <c r="U26" s="324">
        <f>SUM(Q26:T26)</f>
        <v>79</v>
      </c>
    </row>
    <row r="27" spans="1:22" s="139" customFormat="1">
      <c r="A27" s="223"/>
      <c r="B27" s="240"/>
      <c r="C27" s="254"/>
      <c r="D27" s="253"/>
      <c r="E27" s="253"/>
      <c r="F27" s="253"/>
      <c r="G27" s="254"/>
      <c r="H27" s="253"/>
      <c r="I27" s="254"/>
      <c r="J27" s="254"/>
      <c r="K27" s="254"/>
      <c r="L27" s="254"/>
      <c r="M27" s="254"/>
      <c r="N27" s="253"/>
      <c r="O27" s="254"/>
      <c r="P27" s="253"/>
      <c r="Q27" s="254"/>
      <c r="R27" s="255"/>
      <c r="S27" s="255"/>
      <c r="T27" s="256"/>
      <c r="U27" s="260"/>
      <c r="V27" s="154"/>
    </row>
    <row r="28" spans="1:22" s="139" customFormat="1">
      <c r="A28" s="293" t="s">
        <v>169</v>
      </c>
      <c r="B28" s="240"/>
      <c r="C28" s="265">
        <v>0</v>
      </c>
      <c r="D28" s="253"/>
      <c r="E28" s="265">
        <v>0</v>
      </c>
      <c r="F28" s="253"/>
      <c r="G28" s="265">
        <v>0</v>
      </c>
      <c r="H28" s="253"/>
      <c r="I28" s="264">
        <f>I29+I30</f>
        <v>0</v>
      </c>
      <c r="J28" s="254"/>
      <c r="K28" s="264">
        <f>K29+K30</f>
        <v>-619</v>
      </c>
      <c r="L28" s="262">
        <f t="shared" ref="L28:M28" si="7">L29+L30</f>
        <v>0</v>
      </c>
      <c r="M28" s="264">
        <f t="shared" si="7"/>
        <v>-925</v>
      </c>
      <c r="N28" s="253"/>
      <c r="O28" s="264">
        <f>O29+O30</f>
        <v>20619</v>
      </c>
      <c r="P28" s="253"/>
      <c r="Q28" s="264">
        <f>Q29+Q30</f>
        <v>19075</v>
      </c>
      <c r="R28" s="255"/>
      <c r="S28" s="264">
        <f>S29+S30</f>
        <v>-2594</v>
      </c>
      <c r="T28" s="256"/>
      <c r="U28" s="264">
        <f>U29+U30</f>
        <v>16481</v>
      </c>
      <c r="V28" s="142"/>
    </row>
    <row r="29" spans="1:22" s="139" customFormat="1">
      <c r="A29" s="222" t="s">
        <v>189</v>
      </c>
      <c r="B29" s="240"/>
      <c r="C29" s="336">
        <v>0</v>
      </c>
      <c r="D29" s="336"/>
      <c r="E29" s="336">
        <v>0</v>
      </c>
      <c r="F29" s="336"/>
      <c r="G29" s="336">
        <v>0</v>
      </c>
      <c r="H29" s="336"/>
      <c r="I29" s="336">
        <v>0</v>
      </c>
      <c r="J29" s="340"/>
      <c r="K29" s="336">
        <v>0</v>
      </c>
      <c r="L29" s="340"/>
      <c r="M29" s="336">
        <v>0</v>
      </c>
      <c r="N29" s="336"/>
      <c r="O29" s="336">
        <v>20619</v>
      </c>
      <c r="P29" s="336"/>
      <c r="Q29" s="258">
        <f t="shared" ref="Q29:Q31" si="8">SUM(C29:P29)</f>
        <v>20619</v>
      </c>
      <c r="R29" s="338"/>
      <c r="S29" s="336">
        <v>-1908</v>
      </c>
      <c r="T29" s="338"/>
      <c r="U29" s="339">
        <f>SUM(Q29:S29)</f>
        <v>18711</v>
      </c>
    </row>
    <row r="30" spans="1:22" s="139" customFormat="1" ht="15" customHeight="1">
      <c r="A30" s="222" t="s">
        <v>115</v>
      </c>
      <c r="B30" s="240"/>
      <c r="C30" s="336">
        <v>0</v>
      </c>
      <c r="D30" s="336"/>
      <c r="E30" s="336">
        <v>0</v>
      </c>
      <c r="F30" s="336"/>
      <c r="G30" s="336">
        <v>0</v>
      </c>
      <c r="H30" s="336"/>
      <c r="I30" s="336">
        <v>0</v>
      </c>
      <c r="J30" s="340"/>
      <c r="K30" s="336">
        <v>-619</v>
      </c>
      <c r="L30" s="340"/>
      <c r="M30" s="336">
        <v>-925</v>
      </c>
      <c r="N30" s="336"/>
      <c r="O30" s="336">
        <v>0</v>
      </c>
      <c r="P30" s="336"/>
      <c r="Q30" s="258">
        <f t="shared" si="8"/>
        <v>-1544</v>
      </c>
      <c r="R30" s="338"/>
      <c r="S30" s="336">
        <v>-686</v>
      </c>
      <c r="T30" s="338"/>
      <c r="U30" s="339">
        <f>SUM(Q30:S30)</f>
        <v>-2230</v>
      </c>
    </row>
    <row r="31" spans="1:22" s="139" customFormat="1">
      <c r="A31" s="217"/>
      <c r="B31" s="240"/>
      <c r="C31" s="336"/>
      <c r="D31" s="336"/>
      <c r="E31" s="336"/>
      <c r="F31" s="336"/>
      <c r="G31" s="336"/>
      <c r="H31" s="336"/>
      <c r="I31" s="336"/>
      <c r="J31" s="340"/>
      <c r="K31" s="336"/>
      <c r="L31" s="340"/>
      <c r="M31" s="336"/>
      <c r="N31" s="336"/>
      <c r="O31" s="336"/>
      <c r="P31" s="336"/>
      <c r="Q31" s="258">
        <f t="shared" si="8"/>
        <v>0</v>
      </c>
      <c r="R31" s="338"/>
      <c r="S31" s="336"/>
      <c r="T31" s="338"/>
      <c r="U31" s="339"/>
      <c r="V31" s="289"/>
    </row>
    <row r="32" spans="1:22" s="139" customFormat="1" ht="17.649999999999999" customHeight="1">
      <c r="A32" s="217" t="s">
        <v>123</v>
      </c>
      <c r="B32" s="240"/>
      <c r="C32" s="336">
        <v>0</v>
      </c>
      <c r="D32" s="336"/>
      <c r="E32" s="336">
        <v>0</v>
      </c>
      <c r="F32" s="336"/>
      <c r="G32" s="336">
        <v>0</v>
      </c>
      <c r="H32" s="336"/>
      <c r="I32" s="336">
        <v>-189</v>
      </c>
      <c r="J32" s="340"/>
      <c r="K32" s="336">
        <v>77</v>
      </c>
      <c r="L32" s="340"/>
      <c r="M32" s="336">
        <v>0</v>
      </c>
      <c r="N32" s="336"/>
      <c r="O32" s="336">
        <v>112</v>
      </c>
      <c r="P32" s="336"/>
      <c r="Q32" s="340">
        <v>0</v>
      </c>
      <c r="R32" s="338"/>
      <c r="S32" s="336">
        <v>0</v>
      </c>
      <c r="T32" s="338"/>
      <c r="U32" s="339">
        <v>0</v>
      </c>
    </row>
    <row r="33" spans="1:22" s="139" customFormat="1" ht="18" customHeight="1">
      <c r="A33" s="217"/>
      <c r="B33" s="240"/>
      <c r="C33" s="254"/>
      <c r="D33" s="253"/>
      <c r="E33" s="253"/>
      <c r="F33" s="253"/>
      <c r="G33" s="254"/>
      <c r="H33" s="253"/>
      <c r="I33" s="254"/>
      <c r="J33" s="254"/>
      <c r="K33" s="254"/>
      <c r="L33" s="254"/>
      <c r="M33" s="254"/>
      <c r="N33" s="253"/>
      <c r="O33" s="254"/>
      <c r="P33" s="253"/>
      <c r="Q33" s="254"/>
      <c r="R33" s="255"/>
      <c r="S33" s="255"/>
      <c r="T33" s="256"/>
      <c r="U33" s="260"/>
      <c r="V33" s="142"/>
    </row>
    <row r="34" spans="1:22" s="139" customFormat="1" ht="17.649999999999999" customHeight="1" thickBot="1">
      <c r="A34" s="218" t="s">
        <v>200</v>
      </c>
      <c r="B34" s="240">
        <f>+SFP!C39</f>
        <v>26</v>
      </c>
      <c r="C34" s="259">
        <f>+C10+C12+C17+C21+C28+C32</f>
        <v>134798</v>
      </c>
      <c r="D34" s="259">
        <f>+D10+D12+D17+D21+D28+D32</f>
        <v>0</v>
      </c>
      <c r="E34" s="337">
        <f>+E10+E12+E17+E21+E28+E32</f>
        <v>-33762</v>
      </c>
      <c r="F34" s="259" t="e">
        <f>#REF!+F12+F17+F21+F28+F32+F16</f>
        <v>#REF!</v>
      </c>
      <c r="G34" s="259">
        <f>G12+G17+G21+G28+G32+G16+G10</f>
        <v>63335</v>
      </c>
      <c r="H34" s="259" t="e">
        <f>#REF!+H12+H17+H21+H28+H32+H16</f>
        <v>#REF!</v>
      </c>
      <c r="I34" s="259">
        <f>I12+I17+I21+I28+I32+I16+I10</f>
        <v>28682</v>
      </c>
      <c r="J34" s="259" t="e">
        <f>#REF!+J12+J17+J21+J28+J32+J16</f>
        <v>#REF!</v>
      </c>
      <c r="K34" s="259">
        <f>K12+K17+K21+K28+K32+K16+K10</f>
        <v>2331</v>
      </c>
      <c r="L34" s="259" t="e">
        <f>#REF!+L12+L17+L21+L28+L32+L16</f>
        <v>#REF!</v>
      </c>
      <c r="M34" s="259">
        <f>M12+M17+M21+M28+M32+M16+M10</f>
        <v>3153</v>
      </c>
      <c r="N34" s="259" t="e">
        <f>#REF!+N12+N17+N21+N28+N32+N16</f>
        <v>#REF!</v>
      </c>
      <c r="O34" s="259">
        <f>O12+O17+O21+O28+O32+O16+O10</f>
        <v>368255</v>
      </c>
      <c r="P34" s="259" t="e">
        <f>#REF!+P12+P17+P21+P28+P32+P16</f>
        <v>#REF!</v>
      </c>
      <c r="Q34" s="259">
        <f>Q12+Q17+Q21+Q28+Q32+Q16+Q10</f>
        <v>566792</v>
      </c>
      <c r="R34" s="259"/>
      <c r="S34" s="259">
        <f>S12+S17+S21+S28+S32+S16+S10</f>
        <v>15875</v>
      </c>
      <c r="T34" s="259" t="e">
        <f>+T10+T12+T17+T21+T28+T32</f>
        <v>#REF!</v>
      </c>
      <c r="U34" s="259">
        <f>U12+U17+U21+U28+U32+U16+U10</f>
        <v>582667</v>
      </c>
      <c r="V34" s="142"/>
    </row>
    <row r="35" spans="1:22" s="139" customFormat="1" ht="16.149999999999999" customHeight="1" thickTop="1">
      <c r="A35" s="218"/>
      <c r="B35" s="240"/>
      <c r="C35" s="254"/>
      <c r="D35" s="253"/>
      <c r="E35" s="254"/>
      <c r="F35" s="253"/>
      <c r="G35" s="254"/>
      <c r="H35" s="253"/>
      <c r="I35" s="254"/>
      <c r="J35" s="254"/>
      <c r="K35" s="254"/>
      <c r="L35" s="254"/>
      <c r="M35" s="254"/>
      <c r="N35" s="253"/>
      <c r="O35" s="254"/>
      <c r="P35" s="253"/>
      <c r="Q35" s="254"/>
      <c r="R35" s="255"/>
      <c r="S35" s="254"/>
      <c r="T35" s="256"/>
      <c r="U35" s="254"/>
      <c r="V35" s="142"/>
    </row>
    <row r="36" spans="1:22" s="139" customFormat="1" ht="17.25" thickBot="1">
      <c r="A36" s="218" t="s">
        <v>185</v>
      </c>
      <c r="B36" s="240"/>
      <c r="C36" s="259">
        <v>134798</v>
      </c>
      <c r="D36" s="253"/>
      <c r="E36" s="259">
        <v>-33656</v>
      </c>
      <c r="F36" s="253"/>
      <c r="G36" s="259">
        <v>63335</v>
      </c>
      <c r="H36" s="253"/>
      <c r="I36" s="259">
        <v>28425</v>
      </c>
      <c r="J36" s="254"/>
      <c r="K36" s="259">
        <v>2282</v>
      </c>
      <c r="L36" s="254"/>
      <c r="M36" s="259">
        <v>-2685</v>
      </c>
      <c r="N36" s="253"/>
      <c r="O36" s="259">
        <v>360770</v>
      </c>
      <c r="P36" s="253"/>
      <c r="Q36" s="259">
        <v>553269</v>
      </c>
      <c r="R36" s="255"/>
      <c r="S36" s="259">
        <v>13326</v>
      </c>
      <c r="T36" s="256"/>
      <c r="U36" s="259">
        <v>566595</v>
      </c>
    </row>
    <row r="37" spans="1:22" s="139" customFormat="1" ht="18" thickTop="1">
      <c r="A37" s="220" t="s">
        <v>186</v>
      </c>
      <c r="B37" s="240"/>
      <c r="C37" s="254"/>
      <c r="D37" s="253"/>
      <c r="E37" s="253"/>
      <c r="F37" s="253"/>
      <c r="G37" s="254"/>
      <c r="H37" s="253"/>
      <c r="I37" s="254"/>
      <c r="J37" s="254"/>
      <c r="K37" s="254"/>
      <c r="L37" s="254"/>
      <c r="M37" s="254"/>
      <c r="N37" s="253"/>
      <c r="O37" s="254"/>
      <c r="P37" s="253"/>
      <c r="Q37" s="254"/>
      <c r="R37" s="255"/>
      <c r="S37" s="255"/>
      <c r="T37" s="256"/>
      <c r="U37" s="260"/>
    </row>
    <row r="38" spans="1:22" s="139" customFormat="1" ht="19.899999999999999" customHeight="1">
      <c r="A38" s="221" t="s">
        <v>142</v>
      </c>
      <c r="B38" s="240"/>
      <c r="C38" s="258">
        <v>0</v>
      </c>
      <c r="D38" s="258"/>
      <c r="E38" s="258">
        <v>0</v>
      </c>
      <c r="F38" s="258"/>
      <c r="G38" s="258">
        <v>0</v>
      </c>
      <c r="H38" s="258"/>
      <c r="I38" s="258">
        <v>0</v>
      </c>
      <c r="J38" s="258"/>
      <c r="K38" s="258">
        <v>0</v>
      </c>
      <c r="L38" s="258"/>
      <c r="M38" s="258">
        <v>0</v>
      </c>
      <c r="N38" s="258"/>
      <c r="O38" s="258">
        <v>0</v>
      </c>
      <c r="P38" s="258"/>
      <c r="Q38" s="258">
        <f>SUM(C38:O38)</f>
        <v>0</v>
      </c>
      <c r="R38" s="260"/>
      <c r="S38" s="258">
        <v>0</v>
      </c>
      <c r="T38" s="260"/>
      <c r="U38" s="260">
        <f>+Q38+S38</f>
        <v>0</v>
      </c>
    </row>
    <row r="39" spans="1:22" s="139" customFormat="1" ht="8.65" customHeight="1">
      <c r="A39" s="221"/>
      <c r="B39" s="240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62"/>
      <c r="R39" s="260"/>
      <c r="S39" s="258"/>
      <c r="T39" s="260"/>
      <c r="U39" s="261"/>
    </row>
    <row r="40" spans="1:22" s="139" customFormat="1">
      <c r="A40" s="219" t="s">
        <v>92</v>
      </c>
      <c r="B40" s="240"/>
      <c r="C40" s="302">
        <v>0</v>
      </c>
      <c r="D40" s="262"/>
      <c r="E40" s="302">
        <v>0</v>
      </c>
      <c r="F40" s="258"/>
      <c r="G40" s="264">
        <f>G41+G42</f>
        <v>2866</v>
      </c>
      <c r="H40" s="258">
        <f t="shared" ref="H40:N40" si="9">H41+H42</f>
        <v>0</v>
      </c>
      <c r="I40" s="302">
        <f t="shared" si="9"/>
        <v>0</v>
      </c>
      <c r="J40" s="258">
        <f t="shared" si="9"/>
        <v>0</v>
      </c>
      <c r="K40" s="302">
        <f t="shared" si="9"/>
        <v>0</v>
      </c>
      <c r="L40" s="258">
        <f t="shared" si="9"/>
        <v>0</v>
      </c>
      <c r="M40" s="302">
        <f t="shared" si="9"/>
        <v>0</v>
      </c>
      <c r="N40" s="258">
        <f t="shared" si="9"/>
        <v>0</v>
      </c>
      <c r="O40" s="264">
        <f>O41+O42</f>
        <v>-2866</v>
      </c>
      <c r="P40" s="264">
        <f t="shared" ref="P40:Q40" si="10">P41+P42</f>
        <v>0</v>
      </c>
      <c r="Q40" s="264">
        <f t="shared" si="10"/>
        <v>0</v>
      </c>
      <c r="R40" s="264">
        <f t="shared" ref="R40" si="11">R41+R42</f>
        <v>0</v>
      </c>
      <c r="S40" s="264">
        <f t="shared" ref="S40" si="12">S41+S42</f>
        <v>0</v>
      </c>
      <c r="T40" s="264">
        <f t="shared" ref="T40" si="13">T41+T42</f>
        <v>0</v>
      </c>
      <c r="U40" s="264">
        <f t="shared" ref="U40" si="14">U41+U42</f>
        <v>0</v>
      </c>
    </row>
    <row r="41" spans="1:22" s="139" customFormat="1">
      <c r="A41" s="223" t="s">
        <v>93</v>
      </c>
      <c r="B41" s="240"/>
      <c r="C41" s="258">
        <v>0</v>
      </c>
      <c r="D41" s="258"/>
      <c r="E41" s="258">
        <v>0</v>
      </c>
      <c r="F41" s="258"/>
      <c r="G41" s="258">
        <v>2866</v>
      </c>
      <c r="H41" s="258"/>
      <c r="I41" s="258">
        <v>0</v>
      </c>
      <c r="J41" s="258"/>
      <c r="K41" s="258">
        <v>0</v>
      </c>
      <c r="L41" s="258"/>
      <c r="M41" s="258">
        <v>0</v>
      </c>
      <c r="N41" s="258"/>
      <c r="O41" s="258">
        <v>-2866</v>
      </c>
      <c r="P41" s="258"/>
      <c r="Q41" s="258">
        <f>SUM(C41:O41)</f>
        <v>0</v>
      </c>
      <c r="R41" s="261"/>
      <c r="S41" s="258">
        <v>0</v>
      </c>
      <c r="T41" s="303"/>
      <c r="U41" s="304">
        <f t="shared" ref="U41" si="15">+Q41+S41</f>
        <v>0</v>
      </c>
    </row>
    <row r="42" spans="1:22" s="139" customFormat="1" ht="15" customHeight="1">
      <c r="A42" s="223" t="s">
        <v>172</v>
      </c>
      <c r="B42" s="240"/>
      <c r="C42" s="258">
        <v>0</v>
      </c>
      <c r="D42" s="258"/>
      <c r="E42" s="258">
        <v>0</v>
      </c>
      <c r="F42" s="258"/>
      <c r="G42" s="258">
        <v>0</v>
      </c>
      <c r="H42" s="258"/>
      <c r="I42" s="258">
        <v>0</v>
      </c>
      <c r="J42" s="258"/>
      <c r="K42" s="258">
        <v>0</v>
      </c>
      <c r="L42" s="258"/>
      <c r="M42" s="258">
        <v>0</v>
      </c>
      <c r="N42" s="258"/>
      <c r="O42" s="258">
        <v>0</v>
      </c>
      <c r="P42" s="258"/>
      <c r="Q42" s="258">
        <f>SUM(C42:O42)</f>
        <v>0</v>
      </c>
      <c r="R42" s="261"/>
      <c r="S42" s="258">
        <v>0</v>
      </c>
      <c r="T42" s="261"/>
      <c r="U42" s="260">
        <f t="shared" ref="U42:U44" si="16">+Q42+S42</f>
        <v>0</v>
      </c>
    </row>
    <row r="43" spans="1:22" s="139" customFormat="1" ht="6.6" customHeight="1">
      <c r="A43" s="223"/>
      <c r="B43" s="240"/>
      <c r="C43" s="262"/>
      <c r="D43" s="258"/>
      <c r="E43" s="258"/>
      <c r="F43" s="258"/>
      <c r="G43" s="262"/>
      <c r="H43" s="258"/>
      <c r="I43" s="262"/>
      <c r="J43" s="262"/>
      <c r="K43" s="262"/>
      <c r="L43" s="262"/>
      <c r="M43" s="262"/>
      <c r="N43" s="258"/>
      <c r="O43" s="262"/>
      <c r="P43" s="258"/>
      <c r="Q43" s="262"/>
      <c r="R43" s="260"/>
      <c r="S43" s="260"/>
      <c r="T43" s="260"/>
      <c r="U43" s="260"/>
    </row>
    <row r="44" spans="1:22" s="139" customFormat="1">
      <c r="A44" s="217" t="s">
        <v>94</v>
      </c>
      <c r="B44" s="240"/>
      <c r="C44" s="302">
        <v>0</v>
      </c>
      <c r="D44" s="262"/>
      <c r="E44" s="302">
        <v>0</v>
      </c>
      <c r="F44" s="262"/>
      <c r="G44" s="302">
        <v>0</v>
      </c>
      <c r="H44" s="262"/>
      <c r="I44" s="302">
        <v>0</v>
      </c>
      <c r="J44" s="262"/>
      <c r="K44" s="302">
        <v>0</v>
      </c>
      <c r="L44" s="262"/>
      <c r="M44" s="302">
        <v>0</v>
      </c>
      <c r="N44" s="262"/>
      <c r="O44" s="264">
        <f>SUM(O45:O49)</f>
        <v>-254</v>
      </c>
      <c r="P44" s="258"/>
      <c r="Q44" s="264">
        <f>SUM(Q45:Q49)</f>
        <v>-254</v>
      </c>
      <c r="R44" s="260"/>
      <c r="S44" s="263">
        <f>SUM(S45:S49)</f>
        <v>-2185</v>
      </c>
      <c r="T44" s="260"/>
      <c r="U44" s="263">
        <f t="shared" si="16"/>
        <v>-2439</v>
      </c>
    </row>
    <row r="45" spans="1:22" s="139" customFormat="1">
      <c r="A45" s="223" t="s">
        <v>144</v>
      </c>
      <c r="B45" s="240"/>
      <c r="C45" s="258">
        <v>0</v>
      </c>
      <c r="D45" s="258"/>
      <c r="E45" s="258">
        <v>0</v>
      </c>
      <c r="F45" s="258"/>
      <c r="G45" s="258">
        <v>0</v>
      </c>
      <c r="H45" s="258"/>
      <c r="I45" s="258">
        <v>0</v>
      </c>
      <c r="J45" s="262"/>
      <c r="K45" s="258">
        <v>0</v>
      </c>
      <c r="L45" s="262"/>
      <c r="M45" s="258">
        <v>0</v>
      </c>
      <c r="N45" s="258"/>
      <c r="O45" s="258">
        <v>0</v>
      </c>
      <c r="P45" s="258"/>
      <c r="Q45" s="258">
        <f t="shared" ref="Q45:Q49" si="17">SUM(C45:O45)</f>
        <v>0</v>
      </c>
      <c r="R45" s="260"/>
      <c r="S45" s="258">
        <v>-1891</v>
      </c>
      <c r="T45" s="260"/>
      <c r="U45" s="261">
        <f t="shared" ref="U45:U49" si="18">+Q45+S45</f>
        <v>-1891</v>
      </c>
    </row>
    <row r="46" spans="1:22" s="139" customFormat="1">
      <c r="A46" s="223" t="s">
        <v>158</v>
      </c>
      <c r="B46" s="240"/>
      <c r="C46" s="258">
        <v>0</v>
      </c>
      <c r="D46" s="258"/>
      <c r="E46" s="258">
        <v>0</v>
      </c>
      <c r="F46" s="258"/>
      <c r="G46" s="258">
        <v>0</v>
      </c>
      <c r="H46" s="258"/>
      <c r="I46" s="258">
        <v>0</v>
      </c>
      <c r="J46" s="262"/>
      <c r="K46" s="258">
        <v>0</v>
      </c>
      <c r="L46" s="262"/>
      <c r="M46" s="258">
        <v>0</v>
      </c>
      <c r="N46" s="258"/>
      <c r="O46" s="258">
        <v>0</v>
      </c>
      <c r="P46" s="258"/>
      <c r="Q46" s="258">
        <f t="shared" si="17"/>
        <v>0</v>
      </c>
      <c r="R46" s="260"/>
      <c r="S46" s="258">
        <v>0</v>
      </c>
      <c r="T46" s="260"/>
      <c r="U46" s="261">
        <f t="shared" si="18"/>
        <v>0</v>
      </c>
    </row>
    <row r="47" spans="1:22" s="139" customFormat="1">
      <c r="A47" s="223" t="s">
        <v>111</v>
      </c>
      <c r="C47" s="258">
        <v>0</v>
      </c>
      <c r="D47" s="258"/>
      <c r="E47" s="258">
        <v>0</v>
      </c>
      <c r="F47" s="258"/>
      <c r="G47" s="258">
        <v>0</v>
      </c>
      <c r="H47" s="258"/>
      <c r="I47" s="258">
        <v>0</v>
      </c>
      <c r="J47" s="262"/>
      <c r="K47" s="258">
        <v>0</v>
      </c>
      <c r="L47" s="262"/>
      <c r="M47" s="258">
        <v>0</v>
      </c>
      <c r="N47" s="258"/>
      <c r="O47" s="258">
        <v>0</v>
      </c>
      <c r="P47" s="258"/>
      <c r="Q47" s="258">
        <f t="shared" si="17"/>
        <v>0</v>
      </c>
      <c r="R47" s="260"/>
      <c r="S47" s="258">
        <v>0</v>
      </c>
      <c r="T47" s="260"/>
      <c r="U47" s="261">
        <f t="shared" si="18"/>
        <v>0</v>
      </c>
    </row>
    <row r="48" spans="1:22" s="139" customFormat="1">
      <c r="A48" s="223" t="s">
        <v>96</v>
      </c>
      <c r="B48" s="240"/>
      <c r="C48" s="258">
        <v>0</v>
      </c>
      <c r="D48" s="258"/>
      <c r="E48" s="258">
        <v>0</v>
      </c>
      <c r="F48" s="258"/>
      <c r="G48" s="258">
        <v>0</v>
      </c>
      <c r="H48" s="258"/>
      <c r="I48" s="258">
        <v>0</v>
      </c>
      <c r="J48" s="262"/>
      <c r="K48" s="258">
        <v>0</v>
      </c>
      <c r="L48" s="262"/>
      <c r="M48" s="258">
        <v>0</v>
      </c>
      <c r="N48" s="258"/>
      <c r="O48" s="258">
        <v>-254</v>
      </c>
      <c r="P48" s="258"/>
      <c r="Q48" s="258">
        <f t="shared" si="17"/>
        <v>-254</v>
      </c>
      <c r="R48" s="260"/>
      <c r="S48" s="258">
        <v>-294</v>
      </c>
      <c r="T48" s="260"/>
      <c r="U48" s="261">
        <f t="shared" si="18"/>
        <v>-548</v>
      </c>
    </row>
    <row r="49" spans="1:22" s="139" customFormat="1" ht="16.149999999999999" customHeight="1">
      <c r="A49" s="223" t="s">
        <v>97</v>
      </c>
      <c r="B49" s="240"/>
      <c r="C49" s="258">
        <v>0</v>
      </c>
      <c r="D49" s="258"/>
      <c r="E49" s="258">
        <v>0</v>
      </c>
      <c r="F49" s="258"/>
      <c r="G49" s="258">
        <v>0</v>
      </c>
      <c r="H49" s="258"/>
      <c r="I49" s="258">
        <v>0</v>
      </c>
      <c r="J49" s="262"/>
      <c r="K49" s="258">
        <v>0</v>
      </c>
      <c r="L49" s="262"/>
      <c r="M49" s="258">
        <v>0</v>
      </c>
      <c r="N49" s="258"/>
      <c r="O49" s="258">
        <v>0</v>
      </c>
      <c r="P49" s="258"/>
      <c r="Q49" s="258">
        <f t="shared" si="17"/>
        <v>0</v>
      </c>
      <c r="R49" s="260"/>
      <c r="S49" s="258">
        <v>0</v>
      </c>
      <c r="T49" s="260"/>
      <c r="U49" s="261">
        <f t="shared" si="18"/>
        <v>0</v>
      </c>
    </row>
    <row r="50" spans="1:22" s="139" customFormat="1" ht="16.899999999999999" customHeight="1">
      <c r="A50" s="223"/>
      <c r="B50" s="240"/>
      <c r="C50" s="262"/>
      <c r="D50" s="258"/>
      <c r="E50" s="258"/>
      <c r="F50" s="258"/>
      <c r="G50" s="262"/>
      <c r="H50" s="258"/>
      <c r="I50" s="262"/>
      <c r="J50" s="262"/>
      <c r="K50" s="262"/>
      <c r="L50" s="262"/>
      <c r="M50" s="262"/>
      <c r="N50" s="258"/>
      <c r="O50" s="262"/>
      <c r="P50" s="258"/>
      <c r="Q50" s="262"/>
      <c r="R50" s="260"/>
      <c r="S50" s="260"/>
      <c r="T50" s="260"/>
      <c r="U50" s="260"/>
      <c r="V50" s="154"/>
    </row>
    <row r="51" spans="1:22" s="139" customFormat="1">
      <c r="A51" s="293" t="s">
        <v>169</v>
      </c>
      <c r="B51" s="240"/>
      <c r="C51" s="264">
        <v>0</v>
      </c>
      <c r="D51" s="258"/>
      <c r="E51" s="264">
        <v>0</v>
      </c>
      <c r="F51" s="258"/>
      <c r="G51" s="264">
        <v>0</v>
      </c>
      <c r="H51" s="258"/>
      <c r="I51" s="264">
        <f>I52+I53</f>
        <v>-53</v>
      </c>
      <c r="J51" s="262"/>
      <c r="K51" s="264">
        <f>K52+K53</f>
        <v>-82</v>
      </c>
      <c r="L51" s="262">
        <f t="shared" ref="L51:U51" si="19">L52+L53</f>
        <v>0</v>
      </c>
      <c r="M51" s="264">
        <f t="shared" si="19"/>
        <v>-687</v>
      </c>
      <c r="N51" s="262">
        <f t="shared" si="19"/>
        <v>0</v>
      </c>
      <c r="O51" s="264">
        <f t="shared" si="19"/>
        <v>32192</v>
      </c>
      <c r="P51" s="262">
        <f t="shared" si="19"/>
        <v>0</v>
      </c>
      <c r="Q51" s="264">
        <f>Q52+Q53</f>
        <v>31370</v>
      </c>
      <c r="R51" s="262">
        <f t="shared" si="19"/>
        <v>0</v>
      </c>
      <c r="S51" s="264">
        <f t="shared" si="19"/>
        <v>1644</v>
      </c>
      <c r="T51" s="264">
        <f t="shared" si="19"/>
        <v>0</v>
      </c>
      <c r="U51" s="264">
        <f t="shared" si="19"/>
        <v>33014</v>
      </c>
      <c r="V51" s="142"/>
    </row>
    <row r="52" spans="1:22" s="139" customFormat="1">
      <c r="A52" s="222" t="s">
        <v>189</v>
      </c>
      <c r="B52" s="240"/>
      <c r="C52" s="258">
        <v>0</v>
      </c>
      <c r="D52" s="258"/>
      <c r="E52" s="258">
        <v>0</v>
      </c>
      <c r="F52" s="258"/>
      <c r="G52" s="258">
        <v>0</v>
      </c>
      <c r="H52" s="258"/>
      <c r="I52" s="258">
        <v>0</v>
      </c>
      <c r="J52" s="262"/>
      <c r="K52" s="258">
        <v>0</v>
      </c>
      <c r="L52" s="262"/>
      <c r="M52" s="258">
        <v>0</v>
      </c>
      <c r="N52" s="258"/>
      <c r="O52" s="258">
        <v>32192</v>
      </c>
      <c r="P52" s="258"/>
      <c r="Q52" s="262">
        <f>SUM(C52:O52)</f>
        <v>32192</v>
      </c>
      <c r="R52" s="260"/>
      <c r="S52" s="258">
        <v>1664</v>
      </c>
      <c r="T52" s="260"/>
      <c r="U52" s="261">
        <f>+Q52+S52</f>
        <v>33856</v>
      </c>
    </row>
    <row r="53" spans="1:22" s="139" customFormat="1" ht="20.65" customHeight="1">
      <c r="A53" s="222" t="s">
        <v>115</v>
      </c>
      <c r="B53" s="240"/>
      <c r="C53" s="258">
        <v>0</v>
      </c>
      <c r="D53" s="258"/>
      <c r="E53" s="258">
        <v>0</v>
      </c>
      <c r="F53" s="258"/>
      <c r="G53" s="258">
        <v>0</v>
      </c>
      <c r="H53" s="258"/>
      <c r="I53" s="258">
        <v>-53</v>
      </c>
      <c r="J53" s="262"/>
      <c r="K53" s="258">
        <v>-82</v>
      </c>
      <c r="L53" s="262"/>
      <c r="M53" s="258">
        <v>-687</v>
      </c>
      <c r="N53" s="258"/>
      <c r="O53" s="258">
        <v>0</v>
      </c>
      <c r="P53" s="258"/>
      <c r="Q53" s="262">
        <f>SUM(C53:O53)</f>
        <v>-822</v>
      </c>
      <c r="R53" s="260"/>
      <c r="S53" s="258">
        <v>-20</v>
      </c>
      <c r="T53" s="260"/>
      <c r="U53" s="261">
        <f>+Q53+S53</f>
        <v>-842</v>
      </c>
    </row>
    <row r="54" spans="1:22" s="139" customFormat="1" ht="18" customHeight="1">
      <c r="A54" s="217"/>
      <c r="B54" s="240"/>
      <c r="C54" s="258"/>
      <c r="D54" s="258"/>
      <c r="E54" s="258"/>
      <c r="F54" s="258"/>
      <c r="G54" s="258"/>
      <c r="H54" s="258"/>
      <c r="I54" s="258"/>
      <c r="J54" s="262"/>
      <c r="K54" s="258"/>
      <c r="L54" s="262"/>
      <c r="M54" s="258"/>
      <c r="N54" s="258"/>
      <c r="O54" s="258"/>
      <c r="P54" s="258"/>
      <c r="Q54" s="262">
        <f t="shared" ref="Q54:Q56" si="20">SUM(C54:O54)</f>
        <v>0</v>
      </c>
      <c r="R54" s="260"/>
      <c r="S54" s="258"/>
      <c r="T54" s="260"/>
      <c r="U54" s="261"/>
    </row>
    <row r="55" spans="1:22" s="139" customFormat="1">
      <c r="A55" s="217" t="s">
        <v>123</v>
      </c>
      <c r="B55" s="240"/>
      <c r="C55" s="258">
        <v>0</v>
      </c>
      <c r="D55" s="258"/>
      <c r="E55" s="258">
        <v>0</v>
      </c>
      <c r="F55" s="258"/>
      <c r="G55" s="258">
        <v>0</v>
      </c>
      <c r="H55" s="258"/>
      <c r="I55" s="258">
        <v>-753</v>
      </c>
      <c r="J55" s="262"/>
      <c r="K55" s="258">
        <v>1</v>
      </c>
      <c r="L55" s="262"/>
      <c r="M55" s="258">
        <v>0</v>
      </c>
      <c r="N55" s="258"/>
      <c r="O55" s="258">
        <f>-I55-K55-M55</f>
        <v>752</v>
      </c>
      <c r="P55" s="258"/>
      <c r="Q55" s="262"/>
      <c r="R55" s="260"/>
      <c r="S55" s="258">
        <v>0</v>
      </c>
      <c r="T55" s="260"/>
      <c r="U55" s="261">
        <f>+Q55+S55</f>
        <v>0</v>
      </c>
    </row>
    <row r="56" spans="1:22" s="139" customFormat="1" ht="18.600000000000001" customHeight="1">
      <c r="A56" s="218"/>
      <c r="B56" s="240"/>
      <c r="C56" s="254"/>
      <c r="D56" s="253"/>
      <c r="E56" s="253"/>
      <c r="F56" s="253"/>
      <c r="G56" s="254"/>
      <c r="H56" s="253"/>
      <c r="I56" s="254"/>
      <c r="J56" s="254"/>
      <c r="K56" s="254"/>
      <c r="L56" s="254"/>
      <c r="M56" s="254"/>
      <c r="N56" s="253"/>
      <c r="O56" s="254">
        <v>0</v>
      </c>
      <c r="P56" s="253"/>
      <c r="Q56" s="262">
        <f t="shared" si="20"/>
        <v>0</v>
      </c>
      <c r="R56" s="255"/>
      <c r="S56" s="255">
        <v>0</v>
      </c>
      <c r="T56" s="256"/>
      <c r="U56" s="261">
        <f>+Q56+S56</f>
        <v>0</v>
      </c>
    </row>
    <row r="57" spans="1:22" s="139" customFormat="1" ht="17.25" thickBot="1">
      <c r="A57" s="218" t="s">
        <v>201</v>
      </c>
      <c r="B57" s="240">
        <f>+SFP!C39</f>
        <v>26</v>
      </c>
      <c r="C57" s="259">
        <f>+C34+C38+C40+C44+C51+C55</f>
        <v>134798</v>
      </c>
      <c r="D57" s="253"/>
      <c r="E57" s="259">
        <f>+E36+E38+E40+E44+E51+E55</f>
        <v>-33656</v>
      </c>
      <c r="F57" s="253"/>
      <c r="G57" s="259">
        <f>+G36+G38+G40+G44+G51+G55</f>
        <v>66201</v>
      </c>
      <c r="H57" s="253"/>
      <c r="I57" s="259">
        <f>+I36+I38+I40+I44+I51+I55</f>
        <v>27619</v>
      </c>
      <c r="J57" s="254"/>
      <c r="K57" s="259">
        <f>+K36+K38+K40+K44+K51+K55</f>
        <v>2201</v>
      </c>
      <c r="L57" s="254"/>
      <c r="M57" s="259">
        <f>+M36+M38+M40+M44+M51+M55</f>
        <v>-3372</v>
      </c>
      <c r="N57" s="253"/>
      <c r="O57" s="259">
        <f>+O36+O38+O40+O44+O51+O55+O56</f>
        <v>390594</v>
      </c>
      <c r="P57" s="259" t="e">
        <f>+P36+P38+P40+P44+P51+P55+#REF!+P56</f>
        <v>#REF!</v>
      </c>
      <c r="Q57" s="259">
        <f>+Q36+Q38+Q40+Q44+Q51+Q55+Q56</f>
        <v>584385</v>
      </c>
      <c r="R57" s="259"/>
      <c r="S57" s="259">
        <f>+S36+S38+S40+S44+S51+S55+S56</f>
        <v>12785</v>
      </c>
      <c r="T57" s="259" t="e">
        <f>+T36+T38+T40+T44+T51+T55+#REF!+T56</f>
        <v>#REF!</v>
      </c>
      <c r="U57" s="259">
        <f>+U36+U38+U40+U44+U51+U55+U56</f>
        <v>597170</v>
      </c>
    </row>
    <row r="58" spans="1:22" s="139" customFormat="1" ht="17.25" thickTop="1">
      <c r="A58" s="218"/>
      <c r="B58" s="240"/>
      <c r="C58" s="254"/>
      <c r="D58" s="253"/>
      <c r="E58" s="254"/>
      <c r="F58" s="253"/>
      <c r="G58" s="254"/>
      <c r="H58" s="253"/>
      <c r="I58" s="254"/>
      <c r="J58" s="254"/>
      <c r="K58" s="254"/>
      <c r="L58" s="254"/>
      <c r="M58" s="254"/>
      <c r="N58" s="253"/>
      <c r="O58" s="254"/>
      <c r="P58" s="253"/>
      <c r="Q58" s="254"/>
      <c r="R58" s="255"/>
      <c r="S58" s="254"/>
      <c r="T58" s="256"/>
      <c r="U58" s="254"/>
    </row>
    <row r="59" spans="1:22" s="22" customFormat="1">
      <c r="A59" s="218"/>
      <c r="B59" s="240"/>
      <c r="C59" s="254"/>
      <c r="D59" s="253"/>
      <c r="E59" s="253"/>
      <c r="F59" s="253"/>
      <c r="G59" s="254"/>
      <c r="H59" s="253"/>
      <c r="I59" s="254"/>
      <c r="J59" s="254"/>
      <c r="K59" s="254"/>
      <c r="L59" s="254"/>
      <c r="M59" s="254"/>
      <c r="N59" s="253"/>
      <c r="O59" s="254"/>
      <c r="P59" s="253"/>
      <c r="Q59" s="254"/>
      <c r="R59" s="255"/>
      <c r="S59" s="255"/>
      <c r="T59" s="256"/>
      <c r="U59" s="257"/>
    </row>
    <row r="60" spans="1:22" s="22" customFormat="1" ht="23.65" customHeight="1">
      <c r="A60" s="317" t="str">
        <f>+SCI!A58</f>
        <v>Приложенията на страници от 5 до 147 са неразделна част от консолидирания финансов отчет</v>
      </c>
      <c r="B60" s="268"/>
      <c r="C60" s="211"/>
      <c r="D60" s="211"/>
      <c r="E60" s="211"/>
      <c r="F60" s="211"/>
      <c r="G60" s="269"/>
      <c r="H60" s="270"/>
      <c r="I60" s="269"/>
      <c r="J60" s="269"/>
      <c r="K60" s="271"/>
      <c r="L60" s="269"/>
      <c r="M60" s="269"/>
      <c r="N60" s="269"/>
      <c r="O60" s="271"/>
      <c r="P60" s="269"/>
      <c r="Q60" s="271"/>
      <c r="R60" s="210"/>
      <c r="S60" s="271"/>
      <c r="T60" s="210"/>
      <c r="U60" s="271"/>
    </row>
    <row r="61" spans="1:22" ht="4.9000000000000004" customHeight="1">
      <c r="A61" s="225"/>
      <c r="B61" s="273"/>
      <c r="C61" s="269"/>
      <c r="D61" s="269"/>
      <c r="E61" s="269"/>
      <c r="F61" s="269"/>
      <c r="G61" s="269"/>
      <c r="H61" s="270"/>
      <c r="I61" s="269"/>
      <c r="J61" s="269"/>
      <c r="K61" s="269"/>
      <c r="L61" s="269"/>
      <c r="M61" s="269"/>
      <c r="N61" s="269"/>
      <c r="O61" s="269"/>
      <c r="P61" s="269"/>
      <c r="Q61" s="269"/>
      <c r="R61" s="210"/>
      <c r="S61" s="272"/>
      <c r="T61" s="210"/>
      <c r="U61" s="210"/>
    </row>
    <row r="62" spans="1:22" ht="18" customHeight="1">
      <c r="A62" s="226" t="s">
        <v>34</v>
      </c>
      <c r="B62" s="274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</row>
    <row r="63" spans="1:22" ht="17.25">
      <c r="A63" s="226"/>
      <c r="B63" s="274"/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</row>
    <row r="64" spans="1:22" ht="24" customHeight="1">
      <c r="A64" s="227" t="s">
        <v>35</v>
      </c>
      <c r="B64" s="274"/>
    </row>
    <row r="65" spans="1:2" ht="17.25">
      <c r="A65" s="227"/>
      <c r="B65" s="274"/>
    </row>
    <row r="66" spans="1:2" ht="14.25" customHeight="1">
      <c r="A66" s="224" t="s">
        <v>5</v>
      </c>
      <c r="B66" s="276"/>
    </row>
    <row r="67" spans="1:2" ht="19.899999999999999" customHeight="1">
      <c r="A67" s="228" t="s">
        <v>6</v>
      </c>
      <c r="B67" s="276"/>
    </row>
    <row r="68" spans="1:2">
      <c r="A68" s="229"/>
      <c r="B68" s="277"/>
    </row>
    <row r="69" spans="1:2" ht="17.25">
      <c r="A69" s="230" t="s">
        <v>119</v>
      </c>
      <c r="B69" s="278"/>
    </row>
    <row r="70" spans="1:2" ht="17.25">
      <c r="A70" s="231" t="s">
        <v>118</v>
      </c>
      <c r="B70" s="279"/>
    </row>
    <row r="71" spans="1:2">
      <c r="A71" s="351"/>
    </row>
    <row r="73" spans="1:2">
      <c r="A73" s="232"/>
    </row>
    <row r="79" spans="1:2">
      <c r="A79" s="233"/>
      <c r="B79" s="212"/>
    </row>
  </sheetData>
  <mergeCells count="11">
    <mergeCell ref="Q5:Q6"/>
    <mergeCell ref="A2:Q2"/>
    <mergeCell ref="C4:Q4"/>
    <mergeCell ref="A5:A6"/>
    <mergeCell ref="C5:C6"/>
    <mergeCell ref="E5:E6"/>
    <mergeCell ref="G5:G6"/>
    <mergeCell ref="I5:I6"/>
    <mergeCell ref="K5:K6"/>
    <mergeCell ref="M5:M6"/>
    <mergeCell ref="O5:O6"/>
  </mergeCells>
  <pageMargins left="0.47244094488188981" right="0.31496062992125984" top="0.6692913385826772" bottom="0.59055118110236227" header="0.6692913385826772" footer="0.59055118110236227"/>
  <pageSetup paperSize="9" scale="42" firstPageNumber="4" orientation="landscape" blackAndWhite="1" useFirstPageNumber="1" r:id="rId1"/>
  <headerFooter alignWithMargins="0">
    <oddFooter>&amp;R&amp;14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Cover </vt:lpstr>
      <vt:lpstr>SCI</vt:lpstr>
      <vt:lpstr>SFP</vt:lpstr>
      <vt:lpstr>SCF</vt:lpstr>
      <vt:lpstr>SEQ</vt:lpstr>
      <vt:lpstr>'Cover '!Print_Area</vt:lpstr>
      <vt:lpstr>SCF!Print_Area</vt:lpstr>
      <vt:lpstr>SFP!Print_Area</vt:lpstr>
      <vt:lpstr>SCI!Print_Titles</vt:lpstr>
    </vt:vector>
  </TitlesOfParts>
  <Company>Sopharma 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SOPHARMA REPORTING TEAM</dc:creator>
  <cp:lastModifiedBy>Investor Relations</cp:lastModifiedBy>
  <cp:lastPrinted>2021-08-20T07:25:04Z</cp:lastPrinted>
  <dcterms:created xsi:type="dcterms:W3CDTF">2012-04-12T11:15:46Z</dcterms:created>
  <dcterms:modified xsi:type="dcterms:W3CDTF">2021-08-30T09:18:38Z</dcterms:modified>
</cp:coreProperties>
</file>