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260" windowHeight="4365" tabRatio="81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<sst xmlns="http://schemas.openxmlformats.org/spreadsheetml/2006/main" count="1060" uniqueCount="864">
  <si>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</si>
  <si>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</si>
  <si>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</si>
  <si>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</si>
  <si>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</si>
  <si>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</si>
  <si>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</si>
  <si>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</si>
  <si>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</si>
  <si>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</si>
  <si>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</si>
  <si>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</si>
  <si>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</si>
  <si>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</si>
  <si>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</si>
  <si>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</si>
  <si>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</si>
  <si>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</si>
  <si>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</si>
  <si>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</si>
  <si>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</si>
  <si>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</si>
  <si>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</si>
  <si>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</si>
  <si>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</si>
  <si>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</si>
  <si>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</si>
  <si>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</si>
  <si>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</si>
  <si>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</si>
  <si>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</si>
  <si>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</si>
  <si>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</si>
  <si>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</si>
  <si>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</si>
  <si>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</si>
  <si>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</si>
  <si>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</si>
  <si>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</si>
  <si>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</si>
  <si>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</si>
  <si>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</si>
  <si>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</si>
  <si>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</si>
  <si>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</si>
  <si>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</si>
  <si>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</si>
  <si>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</si>
  <si>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</si>
  <si>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</si>
  <si>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</si>
  <si>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</si>
  <si>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</si>
  <si>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</si>
  <si>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</si>
  <si>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</si>
  <si>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</si>
  <si>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</si>
  <si>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</si>
  <si>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</si>
  <si>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</si>
  <si>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</si>
  <si>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</si>
  <si>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</si>
  <si>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</si>
  <si>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</si>
  <si>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</si>
  <si>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</si>
  <si>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</si>
  <si>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</si>
  <si>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</si>
  <si>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</si>
  <si>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</si>
  <si>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</si>
  <si>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</si>
  <si>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</si>
  <si>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</si>
  <si>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</si>
  <si>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</si>
  <si>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</si>
  <si>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</si>
  <si>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</si>
  <si>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</si>
  <si>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</si>
  <si>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</si>
  <si>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</si>
  <si>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</si>
  <si>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</si>
  <si>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</si>
  <si>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</si>
  <si>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</si>
  <si>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</si>
  <si>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</si>
  <si>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</si>
  <si>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</si>
  <si>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</si>
  <si>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</si>
  <si>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</si>
  <si>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</si>
  <si>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</si>
  <si>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</si>
  <si>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</si>
  <si>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</si>
  <si>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</si>
  <si>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</si>
  <si>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</si>
  <si>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</si>
  <si>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</si>
  <si>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</si>
  <si>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</si>
  <si>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</si>
  <si>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</si>
  <si>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</si>
  <si>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</si>
  <si>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</si>
  <si>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</si>
  <si>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</si>
  <si>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</si>
  <si>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</si>
  <si>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</si>
  <si>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</si>
  <si>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</si>
  <si>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</si>
  <si>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</si>
  <si>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</si>
  <si>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</si>
  <si>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</si>
  <si>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</si>
  <si>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</si>
  <si>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</si>
  <si>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</si>
  <si>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</si>
  <si>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</si>
  <si>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</si>
  <si>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</si>
  <si>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</si>
  <si>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</si>
  <si>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</si>
  <si>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</si>
  <si>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</si>
  <si>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</si>
  <si>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</si>
  <si>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</si>
  <si>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</si>
  <si>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</si>
  <si>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</si>
  <si>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</si>
  <si>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</si>
  <si>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</si>
  <si>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</si>
  <si>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</si>
  <si>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</si>
  <si>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</si>
  <si>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</si>
  <si>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</si>
  <si>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</si>
  <si>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</si>
  <si>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</si>
  <si>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</si>
  <si>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</si>
  <si>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</si>
  <si>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</si>
  <si>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</si>
  <si>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</si>
  <si>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</si>
  <si>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</si>
  <si>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</si>
  <si>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</si>
  <si>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</si>
  <si>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</si>
  <si>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</si>
  <si>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</si>
  <si>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</si>
  <si>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</si>
  <si>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</si>
  <si>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</si>
  <si>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</si>
  <si>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</si>
  <si>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</si>
  <si>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</si>
  <si>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</si>
  <si>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</si>
  <si>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</si>
  <si>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</si>
  <si>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</si>
  <si>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</si>
  <si>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</si>
  <si>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</si>
  <si>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</si>
  <si>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</si>
  <si>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</si>
  <si>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</si>
  <si>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</si>
  <si>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</si>
  <si>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</si>
  <si>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</si>
  <si>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</si>
  <si>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</si>
  <si>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</si>
  <si>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</si>
  <si>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</si>
  <si>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</si>
  <si>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</si>
  <si>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</si>
  <si>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</si>
  <si>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</si>
  <si>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</si>
  <si>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</si>
  <si>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</si>
  <si>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</si>
  <si>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</si>
  <si>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</si>
  <si>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</si>
  <si>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</si>
  <si>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</si>
  <si>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</si>
  <si>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</si>
  <si>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</si>
  <si>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</si>
  <si>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</si>
  <si>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</si>
  <si>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</si>
  <si>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</si>
  <si>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</si>
  <si>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</si>
  <si>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</si>
  <si>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</si>
  <si>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</si>
  <si>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</si>
  <si>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</si>
  <si>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</si>
  <si>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</si>
  <si>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</si>
  <si>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</si>
  <si>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</si>
  <si>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</si>
  <si>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</si>
  <si>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</si>
  <si>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</si>
  <si>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</si>
  <si>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</si>
  <si>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</si>
  <si>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</si>
  <si>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</si>
  <si>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</si>
  <si>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</si>
  <si>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</si>
  <si>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</si>
  <si>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</si>
  <si>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</si>
  <si>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</si>
  <si>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</si>
  <si>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</si>
  <si>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</si>
  <si>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</si>
  <si>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</si>
  <si>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</si>
  <si>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</si>
  <si>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</si>
  <si>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</si>
  <si>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</si>
  <si>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</si>
  <si>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</si>
  <si>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</si>
  <si>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</si>
  <si>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</si>
  <si>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</si>
  <si>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</si>
  <si>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</si>
  <si>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</si>
  <si>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</si>
  <si>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</si>
  <si>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</si>
  <si>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</si>
  <si>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</si>
  <si>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</si>
  <si>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</si>
  <si>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</si>
  <si>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</si>
  <si>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</si>
  <si>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</si>
  <si>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</si>
  <si>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</si>
  <si>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</si>
  <si>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</si>
  <si>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</si>
  <si>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</si>
  <si>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</si>
  <si>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</si>
  <si>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</si>
  <si>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</si>
  <si>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</si>
  <si>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</si>
  <si>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</si>
  <si>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</si>
  <si>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</si>
  <si>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</si>
  <si>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</si>
  <si>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</si>
  <si>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</si>
  <si>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</si>
  <si>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</si>
  <si>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</si>
  <si>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</si>
  <si>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</si>
  <si>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</si>
  <si>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</si>
  <si>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</si>
  <si>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</si>
  <si>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</si>
  <si>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</si>
  <si>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</si>
  <si>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</si>
  <si>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</si>
  <si>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</si>
  <si>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</si>
  <si>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</si>
  <si>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</si>
  <si>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</si>
  <si>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</si>
  <si>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</si>
  <si>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</si>
  <si>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</si>
  <si>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</si>
  <si>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</si>
  <si>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</si>
  <si>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</si>
  <si>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</si>
  <si>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</si>
  <si>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</si>
  <si>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</si>
  <si>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</si>
  <si>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</si>
  <si>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</si>
  <si>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</si>
  <si>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</si>
  <si>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</si>
  <si>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</si>
  <si>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</si>
  <si>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</si>
  <si>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</si>
  <si>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</si>
  <si>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</si>
  <si>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</si>
  <si>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</si>
  <si>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</si>
  <si>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</si>
  <si>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</si>
  <si>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</si>
  <si>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</si>
  <si>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</si>
  <si>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</si>
  <si>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</si>
  <si>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</si>
  <si>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</si>
  <si>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</si>
  <si>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</si>
  <si>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</si>
  <si>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</si>
  <si>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</si>
  <si>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</si>
  <si>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</si>
  <si>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</si>
  <si>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</si>
  <si>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</si>
  <si>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</si>
  <si>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</si>
  <si>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</si>
  <si>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</si>
  <si>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</si>
  <si>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</si>
  <si>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</si>
  <si>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</si>
  <si>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</si>
  <si>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</si>
  <si>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</si>
  <si>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</si>
  <si>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</si>
  <si>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</si>
  <si>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</si>
  <si>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</si>
  <si>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</si>
  <si>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</si>
  <si>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</si>
  <si>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</si>
  <si>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</si>
  <si>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</si>
  <si>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</si>
  <si>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</si>
  <si>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</si>
  <si>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</si>
  <si>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</si>
  <si>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</si>
  <si>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</si>
  <si>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</si>
  <si>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</si>
  <si>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</si>
  <si>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</si>
  <si>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</si>
  <si>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</si>
  <si>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</si>
  <si>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</si>
  <si>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</si>
  <si>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</si>
  <si>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</si>
  <si>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</si>
  <si>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</si>
  <si>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</si>
  <si>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</si>
  <si>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</si>
  <si>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</si>
  <si>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</si>
  <si>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</si>
  <si>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</si>
  <si>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</si>
  <si>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</si>
  <si>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</si>
  <si>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</si>
  <si>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</si>
  <si>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</si>
  <si>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</si>
  <si>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</si>
  <si>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</si>
  <si>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</si>
  <si>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</si>
  <si>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</si>
  <si>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</si>
  <si>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</si>
  <si>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</si>
  <si>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</si>
  <si>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</si>
  <si>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</si>
  <si>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</si>
  <si>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</si>
  <si>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</si>
  <si>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</si>
  <si>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</si>
  <si>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</si>
  <si>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</si>
  <si>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</si>
  <si>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</si>
  <si>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</si>
  <si>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</si>
  <si>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</si>
  <si>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</si>
  <si>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</si>
  <si>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</si>
  <si>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</si>
  <si>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</si>
  <si>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</si>
  <si>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</si>
  <si>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</si>
  <si>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</si>
  <si>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</si>
  <si>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</si>
  <si>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</si>
  <si>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</si>
  <si>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</si>
  <si>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</si>
  <si>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</si>
  <si>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</si>
  <si>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</si>
  <si>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</si>
  <si>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</si>
  <si>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</si>
  <si>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</si>
  <si>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</si>
  <si>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</si>
  <si>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</si>
  <si>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</si>
  <si>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</si>
  <si>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</si>
  <si>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</si>
  <si>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</si>
  <si>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</si>
  <si>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</si>
  <si>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</si>
  <si>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</si>
  <si>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</si>
  <si>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</si>
  <si>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</si>
  <si>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</si>
  <si>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</si>
  <si>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</si>
  <si>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</si>
  <si>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</si>
  <si>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</si>
  <si>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</si>
  <si>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</si>
  <si>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</si>
  <si>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</si>
  <si>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</si>
  <si>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</si>
  <si>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</si>
  <si>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</si>
  <si>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</si>
  <si>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</si>
  <si>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</si>
  <si>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</si>
  <si>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</si>
  <si>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</si>
  <si>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</si>
  <si>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</si>
  <si>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</si>
  <si>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</si>
  <si>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</si>
  <si>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</si>
  <si>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</si>
  <si>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</si>
  <si>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</si>
  <si>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</si>
  <si>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</si>
  <si>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</si>
  <si>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</si>
  <si>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</si>
  <si>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</si>
  <si>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</si>
  <si>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</si>
  <si>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</si>
  <si>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</si>
  <si>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</si>
  <si>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</si>
  <si>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</si>
  <si>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</si>
  <si>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</si>
  <si>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</si>
  <si>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</si>
  <si>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</si>
  <si>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</si>
  <si>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</si>
  <si>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</si>
  <si>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</si>
  <si>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</si>
  <si>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</si>
  <si>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</si>
  <si>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</si>
  <si>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</si>
  <si>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</si>
  <si>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</si>
  <si>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</si>
  <si>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</si>
  <si>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</si>
  <si>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</si>
  <si>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</si>
  <si>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</si>
  <si>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</si>
  <si>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</si>
  <si>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</si>
  <si>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</si>
  <si>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</si>
  <si>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</si>
  <si>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</si>
  <si>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</si>
  <si>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</si>
  <si>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</si>
  <si>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</si>
  <si>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</si>
  <si>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</si>
  <si>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</si>
  <si>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</si>
  <si>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</si>
  <si>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</si>
  <si>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</si>
  <si>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</si>
  <si>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</si>
  <si>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</si>
  <si>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</si>
  <si>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</si>
  <si>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</si>
  <si>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</si>
  <si>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</si>
  <si>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</si>
  <si>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</si>
  <si>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</si>
  <si>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</si>
  <si>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</si>
  <si>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</si>
  <si>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</si>
  <si>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</si>
  <si>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</si>
  <si>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</si>
  <si>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</si>
  <si>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</si>
  <si>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</si>
  <si>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</si>
  <si>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</si>
  <si>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</si>
  <si>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</si>
  <si>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</si>
  <si>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</si>
  <si>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</si>
  <si>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</si>
  <si>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</si>
  <si>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</si>
  <si>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</si>
  <si>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</si>
  <si>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</si>
  <si>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</si>
  <si>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</si>
  <si>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</si>
  <si>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</si>
  <si>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</si>
  <si>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</si>
  <si>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</si>
  <si>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</si>
  <si>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</si>
  <si>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</si>
  <si>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</si>
  <si>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</si>
  <si>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</si>
  <si>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</si>
  <si>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</si>
  <si>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</si>
  <si>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</si>
  <si>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</si>
  <si>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</si>
  <si>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</si>
  <si>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</si>
  <si>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</si>
  <si>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</si>
  <si>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</si>
  <si>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</si>
  <si>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</si>
  <si>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</si>
  <si>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</si>
  <si>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</si>
  <si>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</si>
  <si>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</si>
  <si>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</si>
  <si>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</si>
  <si>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</si>
  <si>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</si>
  <si>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</si>
  <si>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</si>
  <si>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</si>
  <si>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</si>
  <si>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</si>
  <si>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</si>
  <si>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</si>
  <si>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</si>
  <si>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</si>
  <si>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</si>
  <si>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</si>
  <si>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</si>
  <si>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</si>
  <si>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</si>
  <si>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</si>
  <si>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</si>
  <si>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</si>
  <si>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</si>
  <si>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</si>
  <si>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</si>
  <si>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</si>
  <si>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</si>
  <si>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</si>
  <si>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</si>
  <si>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</si>
  <si>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</si>
  <si>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</si>
  <si>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</si>
  <si>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</si>
  <si>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</si>
  <si>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</si>
  <si>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</si>
  <si>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</si>
  <si>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</si>
  <si>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</si>
  <si>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</si>
  <si>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</si>
  <si>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</si>
  <si>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</si>
  <si>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</si>
  <si>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</si>
  <si>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</si>
  <si>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</si>
  <si>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</si>
  <si>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</si>
  <si>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</si>
  <si>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</si>
  <si>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</si>
  <si>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</si>
  <si>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</si>
  <si>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</si>
  <si>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</si>
  <si>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</si>
  <si>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</si>
  <si>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</si>
  <si>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</si>
  <si>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</si>
  <si>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</si>
  <si>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</si>
  <si>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</si>
  <si>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</si>
  <si>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</si>
  <si>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</si>
  <si>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</si>
  <si>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</si>
  <si>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</si>
  <si>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</si>
  <si>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</si>
  <si>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</si>
  <si>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</si>
  <si>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</si>
  <si>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</si>
  <si>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</si>
  <si>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</si>
  <si>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</si>
  <si>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</si>
  <si>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</si>
  <si>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</si>
  <si>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</si>
  <si>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</si>
  <si>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</si>
  <si>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</si>
  <si>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</si>
  <si>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</si>
  <si>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</si>
  <si>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</si>
  <si>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</si>
  <si>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</si>
  <si>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</si>
  <si>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</si>
  <si>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</si>
  <si>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</si>
  <si>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</si>
  <si>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</si>
  <si>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</si>
  <si>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</si>
  <si>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</si>
  <si>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</si>
  <si>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</si>
  <si>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</si>
  <si>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</si>
  <si>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</si>
  <si>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</si>
  <si>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</si>
  <si>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</si>
  <si>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</si>
  <si>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</si>
  <si>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</si>
  <si>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</si>
  <si>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</si>
  <si>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</si>
  <si>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</si>
  <si>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</si>
  <si>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</si>
  <si>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</si>
  <si>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</si>
  <si>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</si>
  <si>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</si>
  <si>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</si>
  <si>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</si>
  <si>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</si>
  <si>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</si>
  <si>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</si>
  <si>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</si>
  <si>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</si>
  <si>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</si>
  <si>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</si>
  <si>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</si>
  <si>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</si>
  <si>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</si>
  <si>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</si>
  <si>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</si>
  <si>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</si>
  <si>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</si>
  <si>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</si>
  <si>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</si>
  <si>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</si>
  <si>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</si>
  <si>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</si>
  <si>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</si>
  <si>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</si>
  <si>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</si>
  <si>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</si>
  <si>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</si>
  <si>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</si>
  <si>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</si>
  <si>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</si>
  <si>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</si>
  <si>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</si>
  <si>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</si>
  <si>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</si>
  <si>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</si>
  <si>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</si>
  <si>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</si>
  <si>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</si>
  <si>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</si>
  <si>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</si>
  <si>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</si>
  <si>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</si>
  <si>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</si>
  <si>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</si>
  <si>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</si>
  <si>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</si>
  <si>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</si>
  <si>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</si>
  <si>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</si>
  <si>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</si>
  <si>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</si>
  <si>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</si>
  <si>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</si>
  <si>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</si>
  <si>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</si>
  <si>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</si>
  <si>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</si>
  <si>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</si>
  <si>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</si>
  <si>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</si>
  <si>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</si>
  <si>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</si>
  <si>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</si>
  <si>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</si>
  <si>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</si>
  <si>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</si>
  <si>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</si>
  <si>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</si>
  <si>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</si>
  <si>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</si>
  <si>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</si>
  <si>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</si>
  <si>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</si>
  <si>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</si>
  <si>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</si>
  <si>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</si>
  <si>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</si>
  <si>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</si>
  <si>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</si>
  <si>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</si>
  <si>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</si>
  <si>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</si>
  <si>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</si>
  <si>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</si>
  <si>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</si>
  <si>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</si>
  <si>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</si>
  <si>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</si>
  <si>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</si>
  <si>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</si>
  <si>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</si>
  <si>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</si>
  <si>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</si>
  <si>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</si>
  <si>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</si>
  <si>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</si>
  <si>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</si>
  <si>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</si>
  <si>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</si>
  <si>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</si>
  <si>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</si>
  <si>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</si>
  <si>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</si>
  <si>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</si>
  <si>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</si>
  <si>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</si>
  <si>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</si>
  <si>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</si>
  <si>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</si>
  <si>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</si>
  <si>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</si>
  <si>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</si>
  <si>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</si>
  <si>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</si>
  <si>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01.01.2013-30.09.2013г.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</si>
</sst>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9">
      <selection activeCell="G65" sqref="G6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989</v>
      </c>
      <c r="D12" s="150">
        <v>1004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14394</v>
      </c>
      <c r="D13" s="150">
        <v>12750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339</v>
      </c>
      <c r="D14" s="150">
        <v>361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468</v>
      </c>
      <c r="D15" s="150">
        <v>426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115</v>
      </c>
      <c r="D16" s="150">
        <v>116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>
        <v>2359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10</v>
      </c>
      <c r="D18" s="150">
        <v>10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16634</v>
      </c>
      <c r="D19" s="154">
        <f>SUM(D11:D18)</f>
        <v>17345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121</v>
      </c>
      <c r="D24" s="150">
        <v>139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121</v>
      </c>
      <c r="D27" s="154">
        <f>SUM(D23:D26)</f>
        <v>139</v>
      </c>
      <c r="E27" s="252" t="s">
        <v>83</v>
      </c>
      <c r="F27" s="241" t="s">
        <v>84</v>
      </c>
      <c r="G27" s="153">
        <f>SUM(G28:G30)</f>
        <v>9423</v>
      </c>
      <c r="H27" s="153">
        <f>SUM(H28:H30)</f>
        <v>6435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9423</v>
      </c>
      <c r="H28" s="151">
        <v>6435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2610</v>
      </c>
      <c r="H31" s="151">
        <v>3079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12033</v>
      </c>
      <c r="H33" s="153">
        <f>H27+H31+H32</f>
        <v>9514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17111</v>
      </c>
      <c r="H36" s="153">
        <f>H25+H17+H33</f>
        <v>14592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2308</v>
      </c>
      <c r="H44" s="151">
        <v>2770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1578</v>
      </c>
      <c r="H48" s="151">
        <v>2467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3886</v>
      </c>
      <c r="H49" s="153">
        <f>SUM(H43:H48)</f>
        <v>5237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57</v>
      </c>
      <c r="H53" s="151">
        <v>57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1060</v>
      </c>
      <c r="H54" s="151">
        <v>1342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16755</v>
      </c>
      <c r="D55" s="154">
        <f>D19+D20+D21+D27+D32+D45+D51+D53+D54</f>
        <v>17484</v>
      </c>
      <c r="E55" s="236" t="s">
        <v>172</v>
      </c>
      <c r="F55" s="260" t="s">
        <v>173</v>
      </c>
      <c r="G55" s="153">
        <f>G49+G51+G52+G53+G54</f>
        <v>5003</v>
      </c>
      <c r="H55" s="153">
        <f>H49+H51+H52+H53+H54</f>
        <v>6636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7642</v>
      </c>
      <c r="D58" s="150">
        <v>7544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325</v>
      </c>
      <c r="D59" s="150">
        <v>352</v>
      </c>
      <c r="E59" s="250" t="s">
        <v>181</v>
      </c>
      <c r="F59" s="241" t="s">
        <v>182</v>
      </c>
      <c r="G59" s="151">
        <v>579</v>
      </c>
      <c r="H59" s="151">
        <v>2247</v>
      </c>
      <c r="M59" s="156"/>
    </row>
    <row r="60" spans="1:8" ht="15">
      <c r="A60" s="234" t="s">
        <v>183</v>
      </c>
      <c r="B60" s="240" t="s">
        <v>184</v>
      </c>
      <c r="C60" s="150">
        <v>72</v>
      </c>
      <c r="D60" s="150">
        <v>58</v>
      </c>
      <c r="E60" s="236" t="s">
        <v>185</v>
      </c>
      <c r="F60" s="241" t="s">
        <v>186</v>
      </c>
      <c r="G60" s="151">
        <v>1234</v>
      </c>
      <c r="H60" s="151">
        <v>1406</v>
      </c>
    </row>
    <row r="61" spans="1:18" ht="15">
      <c r="A61" s="234" t="s">
        <v>187</v>
      </c>
      <c r="B61" s="243" t="s">
        <v>188</v>
      </c>
      <c r="C61" s="150">
        <v>234</v>
      </c>
      <c r="D61" s="150">
        <v>331</v>
      </c>
      <c r="E61" s="242" t="s">
        <v>189</v>
      </c>
      <c r="F61" s="271" t="s">
        <v>190</v>
      </c>
      <c r="G61" s="153">
        <f>SUM(G62:G68)</f>
        <v>5016</v>
      </c>
      <c r="H61" s="153">
        <f>SUM(H62:H68)</f>
        <v>7158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709</v>
      </c>
      <c r="H62" s="151">
        <v>457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8273</v>
      </c>
      <c r="D64" s="154">
        <f>SUM(D58:D63)</f>
        <v>8285</v>
      </c>
      <c r="E64" s="236" t="s">
        <v>200</v>
      </c>
      <c r="F64" s="241" t="s">
        <v>201</v>
      </c>
      <c r="G64" s="151">
        <v>3996</v>
      </c>
      <c r="H64" s="151">
        <v>6075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68</v>
      </c>
      <c r="H65" s="151">
        <v>39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79</v>
      </c>
      <c r="H66" s="151">
        <v>102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36</v>
      </c>
      <c r="H67" s="151">
        <v>37</v>
      </c>
    </row>
    <row r="68" spans="1:8" ht="15">
      <c r="A68" s="234" t="s">
        <v>211</v>
      </c>
      <c r="B68" s="240" t="s">
        <v>212</v>
      </c>
      <c r="C68" s="150">
        <v>3123</v>
      </c>
      <c r="D68" s="150">
        <v>4017</v>
      </c>
      <c r="E68" s="236" t="s">
        <v>213</v>
      </c>
      <c r="F68" s="241" t="s">
        <v>214</v>
      </c>
      <c r="G68" s="151">
        <v>128</v>
      </c>
      <c r="H68" s="151">
        <v>448</v>
      </c>
    </row>
    <row r="69" spans="1:8" ht="15">
      <c r="A69" s="234" t="s">
        <v>215</v>
      </c>
      <c r="B69" s="240" t="s">
        <v>216</v>
      </c>
      <c r="C69" s="150">
        <v>502</v>
      </c>
      <c r="D69" s="150">
        <v>342</v>
      </c>
      <c r="E69" s="250" t="s">
        <v>78</v>
      </c>
      <c r="F69" s="241" t="s">
        <v>217</v>
      </c>
      <c r="G69" s="151">
        <v>5</v>
      </c>
      <c r="H69" s="151">
        <v>15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331</v>
      </c>
      <c r="D71" s="150">
        <v>381</v>
      </c>
      <c r="E71" s="252" t="s">
        <v>46</v>
      </c>
      <c r="F71" s="272" t="s">
        <v>224</v>
      </c>
      <c r="G71" s="160">
        <f>G59+G60+G61+G69+G70</f>
        <v>6834</v>
      </c>
      <c r="H71" s="160">
        <f>H59+H60+H61+H69+H70</f>
        <v>10826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264</v>
      </c>
      <c r="D74" s="150">
        <v>1889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4220</v>
      </c>
      <c r="D75" s="154">
        <f>SUM(D67:D74)</f>
        <v>6629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7209</v>
      </c>
      <c r="H79" s="161">
        <f>H71+H74+H75+H76</f>
        <v>11201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17</v>
      </c>
      <c r="D87" s="150">
        <v>12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54</v>
      </c>
      <c r="D88" s="150">
        <v>13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4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75</v>
      </c>
      <c r="D91" s="154">
        <f>SUM(D87:D90)</f>
        <v>31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12568</v>
      </c>
      <c r="D93" s="154">
        <f>D64+D75+D84+D91+D92</f>
        <v>14945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29323</v>
      </c>
      <c r="D94" s="163">
        <f>D93+D55</f>
        <v>32429</v>
      </c>
      <c r="E94" s="446" t="s">
        <v>270</v>
      </c>
      <c r="F94" s="288" t="s">
        <v>271</v>
      </c>
      <c r="G94" s="164">
        <f>G36+G39+G55+G79</f>
        <v>29323</v>
      </c>
      <c r="H94" s="164">
        <f>H36+H39+H55+H79</f>
        <v>32429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41576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5">
      <selection activeCell="C26" sqref="C2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01.01.2013-30.09.2013г.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18752</v>
      </c>
      <c r="D9" s="45">
        <v>18877</v>
      </c>
      <c r="E9" s="297" t="s">
        <v>284</v>
      </c>
      <c r="F9" s="546" t="s">
        <v>285</v>
      </c>
      <c r="G9" s="547">
        <v>24355</v>
      </c>
      <c r="H9" s="547">
        <v>24135</v>
      </c>
    </row>
    <row r="10" spans="1:8" ht="12">
      <c r="A10" s="297" t="s">
        <v>286</v>
      </c>
      <c r="B10" s="298" t="s">
        <v>287</v>
      </c>
      <c r="C10" s="45">
        <v>683</v>
      </c>
      <c r="D10" s="45">
        <v>881</v>
      </c>
      <c r="E10" s="297" t="s">
        <v>288</v>
      </c>
      <c r="F10" s="546" t="s">
        <v>289</v>
      </c>
      <c r="G10" s="547">
        <v>1086</v>
      </c>
      <c r="H10" s="547">
        <v>842</v>
      </c>
    </row>
    <row r="11" spans="1:8" ht="12">
      <c r="A11" s="297" t="s">
        <v>290</v>
      </c>
      <c r="B11" s="298" t="s">
        <v>291</v>
      </c>
      <c r="C11" s="45">
        <v>1396</v>
      </c>
      <c r="D11" s="45">
        <v>797</v>
      </c>
      <c r="E11" s="299" t="s">
        <v>292</v>
      </c>
      <c r="F11" s="546" t="s">
        <v>293</v>
      </c>
      <c r="G11" s="547">
        <v>185</v>
      </c>
      <c r="H11" s="547">
        <v>68</v>
      </c>
    </row>
    <row r="12" spans="1:8" ht="12">
      <c r="A12" s="297" t="s">
        <v>294</v>
      </c>
      <c r="B12" s="298" t="s">
        <v>295</v>
      </c>
      <c r="C12" s="45">
        <v>1007</v>
      </c>
      <c r="D12" s="45">
        <v>994</v>
      </c>
      <c r="E12" s="299" t="s">
        <v>78</v>
      </c>
      <c r="F12" s="546" t="s">
        <v>296</v>
      </c>
      <c r="G12" s="547">
        <v>1549</v>
      </c>
      <c r="H12" s="547">
        <v>1055</v>
      </c>
    </row>
    <row r="13" spans="1:18" ht="12">
      <c r="A13" s="297" t="s">
        <v>297</v>
      </c>
      <c r="B13" s="298" t="s">
        <v>298</v>
      </c>
      <c r="C13" s="45">
        <v>177</v>
      </c>
      <c r="D13" s="45">
        <v>175</v>
      </c>
      <c r="E13" s="300" t="s">
        <v>51</v>
      </c>
      <c r="F13" s="548" t="s">
        <v>299</v>
      </c>
      <c r="G13" s="545">
        <f>SUM(G9:G12)</f>
        <v>27175</v>
      </c>
      <c r="H13" s="545">
        <f>SUM(H9:H12)</f>
        <v>26100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2352</v>
      </c>
      <c r="D14" s="45">
        <v>1219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124</v>
      </c>
      <c r="D15" s="46">
        <v>453</v>
      </c>
      <c r="E15" s="295" t="s">
        <v>304</v>
      </c>
      <c r="F15" s="551" t="s">
        <v>305</v>
      </c>
      <c r="G15" s="547">
        <v>281</v>
      </c>
      <c r="H15" s="547">
        <v>1</v>
      </c>
    </row>
    <row r="16" spans="1:8" ht="12">
      <c r="A16" s="297" t="s">
        <v>306</v>
      </c>
      <c r="B16" s="298" t="s">
        <v>307</v>
      </c>
      <c r="C16" s="46">
        <v>10</v>
      </c>
      <c r="D16" s="46">
        <v>27</v>
      </c>
      <c r="E16" s="297" t="s">
        <v>308</v>
      </c>
      <c r="F16" s="549" t="s">
        <v>309</v>
      </c>
      <c r="G16" s="552"/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24501</v>
      </c>
      <c r="D19" s="48">
        <f>SUM(D9:D15)+D16</f>
        <v>23423</v>
      </c>
      <c r="E19" s="303" t="s">
        <v>316</v>
      </c>
      <c r="F19" s="549" t="s">
        <v>317</v>
      </c>
      <c r="G19" s="547">
        <v>19</v>
      </c>
      <c r="H19" s="547">
        <v>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319</v>
      </c>
      <c r="D22" s="45">
        <v>334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9</v>
      </c>
      <c r="D24" s="45">
        <v>11</v>
      </c>
      <c r="E24" s="300" t="s">
        <v>103</v>
      </c>
      <c r="F24" s="551" t="s">
        <v>333</v>
      </c>
      <c r="G24" s="545">
        <f>SUM(G19:G23)</f>
        <v>19</v>
      </c>
      <c r="H24" s="545">
        <f>SUM(H19:H23)</f>
        <v>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36</v>
      </c>
      <c r="D25" s="45">
        <v>42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364</v>
      </c>
      <c r="D26" s="48">
        <f>SUM(D22:D25)</f>
        <v>387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24865</v>
      </c>
      <c r="D28" s="49">
        <f>D26+D19</f>
        <v>23810</v>
      </c>
      <c r="E28" s="126" t="s">
        <v>338</v>
      </c>
      <c r="F28" s="551" t="s">
        <v>339</v>
      </c>
      <c r="G28" s="545">
        <f>G13+G15+G24</f>
        <v>27475</v>
      </c>
      <c r="H28" s="545">
        <f>H13+H15+H24</f>
        <v>26103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2610</v>
      </c>
      <c r="D30" s="49">
        <f>IF((H28-D28)&gt;0,H28-D28,0)</f>
        <v>2293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24865</v>
      </c>
      <c r="D33" s="48">
        <f>D28-D31+D32</f>
        <v>23810</v>
      </c>
      <c r="E33" s="126" t="s">
        <v>352</v>
      </c>
      <c r="F33" s="551" t="s">
        <v>353</v>
      </c>
      <c r="G33" s="52">
        <f>G32-G31+G28</f>
        <v>27475</v>
      </c>
      <c r="H33" s="52">
        <f>H32-H31+H28</f>
        <v>26103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2610</v>
      </c>
      <c r="D34" s="49">
        <f>IF((H33-D33)&gt;0,H33-D33,0)</f>
        <v>2293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2610</v>
      </c>
      <c r="D39" s="457">
        <f>+IF((H33-D33-D35)&gt;0,H33-D33-D35,0)</f>
        <v>2293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2610</v>
      </c>
      <c r="D41" s="51">
        <f>IF(H39=0,IF(D39-D40&gt;0,D39-D40+H40,0),IF(H39-H40&lt;0,H40-H39+D39,0))</f>
        <v>2293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27475</v>
      </c>
      <c r="D42" s="52">
        <f>D33+D35+D39</f>
        <v>26103</v>
      </c>
      <c r="E42" s="127" t="s">
        <v>379</v>
      </c>
      <c r="F42" s="128" t="s">
        <v>380</v>
      </c>
      <c r="G42" s="52">
        <f>G39+G33</f>
        <v>27475</v>
      </c>
      <c r="H42" s="52">
        <f>H39+H33</f>
        <v>26103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41576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8" sqref="C48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01.01.2013-30.09.2013г.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32711</v>
      </c>
      <c r="D10" s="53">
        <v>28513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-24937</v>
      </c>
      <c r="D11" s="53">
        <v>-23621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-1196</v>
      </c>
      <c r="D13" s="53">
        <v>-1168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-2470</v>
      </c>
      <c r="D14" s="53">
        <v>-1173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-472</v>
      </c>
      <c r="D15" s="53">
        <v>-133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-8</v>
      </c>
      <c r="D18" s="53">
        <v>-10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-7</v>
      </c>
      <c r="D19" s="53">
        <v>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3621</v>
      </c>
      <c r="D20" s="54">
        <f>SUM(D10:D19)</f>
        <v>2409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-86</v>
      </c>
      <c r="D22" s="53">
        <v>-4859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>
        <v>405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-86</v>
      </c>
      <c r="D32" s="54">
        <f>SUM(D22:D31)</f>
        <v>-4454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>
        <v>4028</v>
      </c>
      <c r="E36" s="129"/>
      <c r="F36" s="129"/>
    </row>
    <row r="37" spans="1:6" ht="12">
      <c r="A37" s="331" t="s">
        <v>436</v>
      </c>
      <c r="B37" s="332" t="s">
        <v>437</v>
      </c>
      <c r="C37" s="53">
        <v>-2129</v>
      </c>
      <c r="D37" s="53">
        <v>-336</v>
      </c>
      <c r="E37" s="129"/>
      <c r="F37" s="129"/>
    </row>
    <row r="38" spans="1:6" ht="12">
      <c r="A38" s="331" t="s">
        <v>438</v>
      </c>
      <c r="B38" s="332" t="s">
        <v>439</v>
      </c>
      <c r="C38" s="53">
        <v>-1202</v>
      </c>
      <c r="D38" s="53">
        <v>-1285</v>
      </c>
      <c r="E38" s="129"/>
      <c r="F38" s="129"/>
    </row>
    <row r="39" spans="1:6" ht="12">
      <c r="A39" s="331" t="s">
        <v>440</v>
      </c>
      <c r="B39" s="332" t="s">
        <v>441</v>
      </c>
      <c r="C39" s="53">
        <v>-160</v>
      </c>
      <c r="D39" s="53">
        <v>-131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>
        <v>-1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-3491</v>
      </c>
      <c r="D42" s="54">
        <f>SUM(D34:D41)</f>
        <v>2275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44</v>
      </c>
      <c r="D43" s="54">
        <f>D42+D32+D20</f>
        <v>230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31</v>
      </c>
      <c r="D44" s="131">
        <v>102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75</v>
      </c>
      <c r="D45" s="54">
        <f>D44+D43</f>
        <v>332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71</v>
      </c>
      <c r="D46" s="55">
        <v>326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4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41576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01.01.2013-30.09.2013г.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9514</v>
      </c>
      <c r="J11" s="57">
        <f>'справка №1-БАЛАНС'!H29+'справка №1-БАЛАНС'!H32</f>
        <v>0</v>
      </c>
      <c r="K11" s="59"/>
      <c r="L11" s="343">
        <f>SUM(C11:K11)</f>
        <v>14592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9514</v>
      </c>
      <c r="J15" s="60">
        <f t="shared" si="2"/>
        <v>0</v>
      </c>
      <c r="K15" s="60">
        <f t="shared" si="2"/>
        <v>0</v>
      </c>
      <c r="L15" s="343">
        <f t="shared" si="1"/>
        <v>14592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2610</v>
      </c>
      <c r="J16" s="344">
        <f>+'справка №1-БАЛАНС'!G32</f>
        <v>0</v>
      </c>
      <c r="K16" s="59"/>
      <c r="L16" s="343">
        <f t="shared" si="1"/>
        <v>2610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-91</v>
      </c>
      <c r="J17" s="61">
        <f>J18+J19</f>
        <v>0</v>
      </c>
      <c r="K17" s="61">
        <f t="shared" si="3"/>
        <v>0</v>
      </c>
      <c r="L17" s="343">
        <f t="shared" si="1"/>
        <v>-91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-91</v>
      </c>
      <c r="J18" s="59"/>
      <c r="K18" s="59"/>
      <c r="L18" s="343">
        <f t="shared" si="1"/>
        <v>-91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12033</v>
      </c>
      <c r="J29" s="58">
        <f t="shared" si="6"/>
        <v>0</v>
      </c>
      <c r="K29" s="58">
        <f t="shared" si="6"/>
        <v>0</v>
      </c>
      <c r="L29" s="343">
        <f t="shared" si="1"/>
        <v>17111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12033</v>
      </c>
      <c r="J32" s="58">
        <f t="shared" si="7"/>
        <v>0</v>
      </c>
      <c r="K32" s="58">
        <f t="shared" si="7"/>
        <v>0</v>
      </c>
      <c r="L32" s="343">
        <f t="shared" si="1"/>
        <v>17111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41576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34">
      <selection activeCell="S37" sqref="S3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01.01.2013-30.09.2013г.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528</v>
      </c>
      <c r="L10" s="64">
        <v>15</v>
      </c>
      <c r="M10" s="64"/>
      <c r="N10" s="73">
        <f aca="true" t="shared" si="4" ref="N10:N39">K10+L10-M10</f>
        <v>543</v>
      </c>
      <c r="O10" s="64"/>
      <c r="P10" s="64"/>
      <c r="Q10" s="73">
        <f t="shared" si="0"/>
        <v>543</v>
      </c>
      <c r="R10" s="73">
        <f t="shared" si="1"/>
        <v>989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17186</v>
      </c>
      <c r="E11" s="188">
        <v>2951</v>
      </c>
      <c r="F11" s="188"/>
      <c r="G11" s="73">
        <f t="shared" si="2"/>
        <v>20137</v>
      </c>
      <c r="H11" s="64"/>
      <c r="I11" s="64"/>
      <c r="J11" s="73">
        <f t="shared" si="3"/>
        <v>20137</v>
      </c>
      <c r="K11" s="64">
        <v>4436</v>
      </c>
      <c r="L11" s="64">
        <v>1307</v>
      </c>
      <c r="M11" s="64"/>
      <c r="N11" s="73">
        <f t="shared" si="4"/>
        <v>5743</v>
      </c>
      <c r="O11" s="64"/>
      <c r="P11" s="64"/>
      <c r="Q11" s="73">
        <f t="shared" si="0"/>
        <v>5743</v>
      </c>
      <c r="R11" s="73">
        <f t="shared" si="1"/>
        <v>14394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>
        <v>10</v>
      </c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195</v>
      </c>
      <c r="L12" s="64">
        <v>32</v>
      </c>
      <c r="M12" s="64"/>
      <c r="N12" s="73">
        <f t="shared" si="4"/>
        <v>227</v>
      </c>
      <c r="O12" s="64"/>
      <c r="P12" s="64"/>
      <c r="Q12" s="73">
        <f t="shared" si="0"/>
        <v>227</v>
      </c>
      <c r="R12" s="73">
        <f t="shared" si="1"/>
        <v>339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518</v>
      </c>
      <c r="E13" s="188">
        <v>61</v>
      </c>
      <c r="F13" s="188">
        <v>2</v>
      </c>
      <c r="G13" s="73">
        <f t="shared" si="2"/>
        <v>577</v>
      </c>
      <c r="H13" s="64"/>
      <c r="I13" s="64"/>
      <c r="J13" s="73">
        <f t="shared" si="3"/>
        <v>577</v>
      </c>
      <c r="K13" s="64">
        <v>92</v>
      </c>
      <c r="L13" s="64">
        <v>19</v>
      </c>
      <c r="M13" s="64">
        <v>2</v>
      </c>
      <c r="N13" s="73">
        <f t="shared" si="4"/>
        <v>109</v>
      </c>
      <c r="O13" s="64"/>
      <c r="P13" s="64"/>
      <c r="Q13" s="73">
        <f t="shared" si="0"/>
        <v>109</v>
      </c>
      <c r="R13" s="73">
        <f t="shared" si="1"/>
        <v>468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179</v>
      </c>
      <c r="E14" s="188">
        <v>4</v>
      </c>
      <c r="F14" s="188"/>
      <c r="G14" s="73">
        <f t="shared" si="2"/>
        <v>183</v>
      </c>
      <c r="H14" s="64"/>
      <c r="I14" s="64"/>
      <c r="J14" s="73">
        <f t="shared" si="3"/>
        <v>183</v>
      </c>
      <c r="K14" s="64">
        <v>63</v>
      </c>
      <c r="L14" s="64">
        <v>5</v>
      </c>
      <c r="M14" s="64"/>
      <c r="N14" s="73">
        <f t="shared" si="4"/>
        <v>68</v>
      </c>
      <c r="O14" s="64"/>
      <c r="P14" s="64"/>
      <c r="Q14" s="73">
        <f t="shared" si="0"/>
        <v>68</v>
      </c>
      <c r="R14" s="73">
        <f t="shared" si="1"/>
        <v>115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2359</v>
      </c>
      <c r="E15" s="454">
        <v>667</v>
      </c>
      <c r="F15" s="454">
        <v>3026</v>
      </c>
      <c r="G15" s="73">
        <f t="shared" si="2"/>
        <v>0</v>
      </c>
      <c r="H15" s="455"/>
      <c r="I15" s="455"/>
      <c r="J15" s="73">
        <f t="shared" si="3"/>
        <v>0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16</v>
      </c>
      <c r="L16" s="64"/>
      <c r="M16" s="64"/>
      <c r="N16" s="73">
        <f t="shared" si="4"/>
        <v>16</v>
      </c>
      <c r="O16" s="64"/>
      <c r="P16" s="64"/>
      <c r="Q16" s="73">
        <f aca="true" t="shared" si="5" ref="Q16:Q25">N16+O16-P16</f>
        <v>16</v>
      </c>
      <c r="R16" s="73">
        <f aca="true" t="shared" si="6" ref="R16:R25">J16-Q16</f>
        <v>10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22675</v>
      </c>
      <c r="E17" s="193">
        <f>SUM(E9:E16)</f>
        <v>3693</v>
      </c>
      <c r="F17" s="193">
        <f>SUM(F9:F16)</f>
        <v>3028</v>
      </c>
      <c r="G17" s="73">
        <f t="shared" si="2"/>
        <v>23340</v>
      </c>
      <c r="H17" s="74">
        <f>SUM(H9:H16)</f>
        <v>0</v>
      </c>
      <c r="I17" s="74">
        <f>SUM(I9:I16)</f>
        <v>0</v>
      </c>
      <c r="J17" s="73">
        <f t="shared" si="3"/>
        <v>23340</v>
      </c>
      <c r="K17" s="74">
        <f>SUM(K9:K16)</f>
        <v>5330</v>
      </c>
      <c r="L17" s="74">
        <f>SUM(L9:L16)</f>
        <v>1378</v>
      </c>
      <c r="M17" s="74">
        <f>SUM(M9:M16)</f>
        <v>2</v>
      </c>
      <c r="N17" s="73">
        <f t="shared" si="4"/>
        <v>6706</v>
      </c>
      <c r="O17" s="74">
        <f>SUM(O9:O16)</f>
        <v>0</v>
      </c>
      <c r="P17" s="74">
        <f>SUM(P9:P16)</f>
        <v>0</v>
      </c>
      <c r="Q17" s="73">
        <f t="shared" si="5"/>
        <v>6706</v>
      </c>
      <c r="R17" s="73">
        <f t="shared" si="6"/>
        <v>16634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/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40</v>
      </c>
      <c r="L22" s="64">
        <v>18</v>
      </c>
      <c r="M22" s="64"/>
      <c r="N22" s="73">
        <f t="shared" si="4"/>
        <v>58</v>
      </c>
      <c r="O22" s="64"/>
      <c r="P22" s="64"/>
      <c r="Q22" s="73">
        <f t="shared" si="5"/>
        <v>58</v>
      </c>
      <c r="R22" s="73">
        <f t="shared" si="6"/>
        <v>121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179</v>
      </c>
      <c r="H25" s="65">
        <f t="shared" si="7"/>
        <v>0</v>
      </c>
      <c r="I25" s="65">
        <f t="shared" si="7"/>
        <v>0</v>
      </c>
      <c r="J25" s="66">
        <f t="shared" si="3"/>
        <v>179</v>
      </c>
      <c r="K25" s="65">
        <f t="shared" si="7"/>
        <v>40</v>
      </c>
      <c r="L25" s="65">
        <f t="shared" si="7"/>
        <v>18</v>
      </c>
      <c r="M25" s="65">
        <f t="shared" si="7"/>
        <v>0</v>
      </c>
      <c r="N25" s="66">
        <f t="shared" si="4"/>
        <v>58</v>
      </c>
      <c r="O25" s="65">
        <f t="shared" si="7"/>
        <v>0</v>
      </c>
      <c r="P25" s="65">
        <f t="shared" si="7"/>
        <v>0</v>
      </c>
      <c r="Q25" s="66">
        <f t="shared" si="5"/>
        <v>58</v>
      </c>
      <c r="R25" s="66">
        <f t="shared" si="6"/>
        <v>121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22854</v>
      </c>
      <c r="E40" s="435">
        <f>E17+E18+E19+E25+E38+E39</f>
        <v>3693</v>
      </c>
      <c r="F40" s="435">
        <f aca="true" t="shared" si="13" ref="F40:R40">F17+F18+F19+F25+F38+F39</f>
        <v>3028</v>
      </c>
      <c r="G40" s="435">
        <f t="shared" si="13"/>
        <v>23519</v>
      </c>
      <c r="H40" s="435">
        <f t="shared" si="13"/>
        <v>0</v>
      </c>
      <c r="I40" s="435">
        <f t="shared" si="13"/>
        <v>0</v>
      </c>
      <c r="J40" s="435">
        <f t="shared" si="13"/>
        <v>23519</v>
      </c>
      <c r="K40" s="435">
        <f t="shared" si="13"/>
        <v>5370</v>
      </c>
      <c r="L40" s="435">
        <f t="shared" si="13"/>
        <v>1396</v>
      </c>
      <c r="M40" s="435">
        <f t="shared" si="13"/>
        <v>2</v>
      </c>
      <c r="N40" s="435">
        <f t="shared" si="13"/>
        <v>6764</v>
      </c>
      <c r="O40" s="435">
        <f t="shared" si="13"/>
        <v>0</v>
      </c>
      <c r="P40" s="435">
        <f t="shared" si="13"/>
        <v>0</v>
      </c>
      <c r="Q40" s="435">
        <f t="shared" si="13"/>
        <v>6764</v>
      </c>
      <c r="R40" s="435">
        <f t="shared" si="13"/>
        <v>16755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41576</v>
      </c>
      <c r="D44" s="354"/>
      <c r="E44" s="354"/>
      <c r="F44" s="583" t="s">
        <v>862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0">
      <selection activeCell="D88" sqref="D8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01.01.2013-30.09.2013г.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3123</v>
      </c>
      <c r="D28" s="107">
        <v>3123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502</v>
      </c>
      <c r="D29" s="107">
        <v>502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5</v>
      </c>
      <c r="D31" s="107">
        <v>5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326</v>
      </c>
      <c r="D32" s="107">
        <v>326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264</v>
      </c>
      <c r="D38" s="104">
        <f>SUM(D39:D42)</f>
        <v>264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264</v>
      </c>
      <c r="D42" s="107">
        <v>264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4220</v>
      </c>
      <c r="D43" s="103">
        <f>D24+D28+D29+D31+D30+D32+D33+D38</f>
        <v>4220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4220</v>
      </c>
      <c r="D44" s="102">
        <f>D43+D21+D19+D9</f>
        <v>4220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2308</v>
      </c>
      <c r="D56" s="102">
        <f>D57+D59</f>
        <v>0</v>
      </c>
      <c r="E56" s="118">
        <f t="shared" si="1"/>
        <v>2308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2308</v>
      </c>
      <c r="D57" s="107"/>
      <c r="E57" s="118">
        <f t="shared" si="1"/>
        <v>2308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1578</v>
      </c>
      <c r="D64" s="107"/>
      <c r="E64" s="118">
        <f t="shared" si="1"/>
        <v>1578</v>
      </c>
      <c r="F64" s="109"/>
    </row>
    <row r="65" spans="1:6" ht="12">
      <c r="A65" s="395" t="s">
        <v>706</v>
      </c>
      <c r="B65" s="396" t="s">
        <v>707</v>
      </c>
      <c r="C65" s="108">
        <v>1578</v>
      </c>
      <c r="D65" s="108"/>
      <c r="E65" s="118">
        <f t="shared" si="1"/>
        <v>1578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3886</v>
      </c>
      <c r="D66" s="102">
        <f>D52+D56+D61+D62+D63+D64</f>
        <v>0</v>
      </c>
      <c r="E66" s="118">
        <f t="shared" si="1"/>
        <v>3886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57</v>
      </c>
      <c r="D68" s="107"/>
      <c r="E68" s="118">
        <f t="shared" si="1"/>
        <v>57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709</v>
      </c>
      <c r="D71" s="104">
        <f>SUM(D72:D74)</f>
        <v>709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610</v>
      </c>
      <c r="D72" s="107">
        <v>610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99</v>
      </c>
      <c r="D73" s="107">
        <v>99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579</v>
      </c>
      <c r="D75" s="102">
        <f>D76+D78</f>
        <v>579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>
        <v>579</v>
      </c>
      <c r="D76" s="107">
        <v>579</v>
      </c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1234</v>
      </c>
      <c r="D80" s="102">
        <f>SUM(D81:D84)</f>
        <v>1234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1234</v>
      </c>
      <c r="D84" s="107">
        <v>1234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4307</v>
      </c>
      <c r="D85" s="103">
        <f>SUM(D86:D90)+D94</f>
        <v>4307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3996</v>
      </c>
      <c r="D87" s="107">
        <v>3996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68</v>
      </c>
      <c r="D88" s="107">
        <v>68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79</v>
      </c>
      <c r="D89" s="107">
        <v>79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128</v>
      </c>
      <c r="D90" s="102">
        <f>SUM(D91:D93)</f>
        <v>128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84</v>
      </c>
      <c r="D92" s="107">
        <v>84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44</v>
      </c>
      <c r="D93" s="107">
        <v>44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36</v>
      </c>
      <c r="D94" s="107">
        <v>36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5</v>
      </c>
      <c r="D95" s="107">
        <v>5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6834</v>
      </c>
      <c r="D96" s="103">
        <f>D85+D80+D75+D71+D95</f>
        <v>6834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10777</v>
      </c>
      <c r="D97" s="103">
        <f>D96+D68+D66</f>
        <v>6834</v>
      </c>
      <c r="E97" s="103">
        <f>E96+E68+E66</f>
        <v>3943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41576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01.01.2013-30.09.2013г.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41576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0" sqref="A1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01.01.2013-30.09.2013г.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41576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2013-04-29T19:58:53Z</cp:lastPrinted>
  <dcterms:created xsi:type="dcterms:W3CDTF">2000-06-29T12:02:40Z</dcterms:created>
  <dcterms:modified xsi:type="dcterms:W3CDTF">2013-10-29T13:41:40Z</dcterms:modified>
  <cp:category/>
  <cp:version/>
  <cp:contentType/>
  <cp:contentStatus/>
</cp:coreProperties>
</file>