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<sst xmlns="http://schemas.openxmlformats.org/spreadsheetml/2006/main" count="1043" uniqueCount="868">
  <si>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</si>
  <si>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</si>
  <si>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</si>
  <si>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</si>
  <si>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</si>
  <si>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</si>
  <si>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</si>
  <si>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</si>
  <si>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</si>
  <si>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</si>
  <si>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</si>
  <si>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</si>
  <si>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</si>
  <si>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</si>
  <si>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</si>
  <si>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</si>
  <si>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</si>
  <si>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</si>
  <si>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</si>
  <si>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</si>
  <si>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</si>
  <si>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</si>
  <si>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</si>
  <si>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</si>
  <si>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</si>
  <si>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</si>
  <si>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</si>
  <si>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</si>
  <si>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</si>
  <si>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</si>
  <si>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</si>
  <si>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</si>
  <si>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</si>
  <si>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</si>
  <si>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</si>
  <si>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</si>
  <si>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</si>
  <si>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</si>
  <si>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</si>
  <si>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</si>
  <si>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</si>
  <si>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</si>
  <si>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</si>
  <si>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</si>
  <si>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</si>
  <si>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</si>
  <si>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</si>
  <si>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</si>
  <si>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</si>
  <si>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</si>
  <si>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</si>
  <si>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</si>
  <si>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</si>
  <si>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</si>
  <si>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</si>
  <si>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</si>
  <si>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</si>
  <si>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</si>
  <si>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</si>
  <si>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</si>
  <si>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</si>
  <si>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</si>
  <si>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</si>
  <si>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</si>
  <si>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</si>
  <si>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</si>
  <si>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</si>
  <si>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</si>
  <si>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</si>
  <si>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</si>
  <si>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</si>
  <si>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</si>
  <si>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</si>
  <si>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</si>
  <si>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</si>
  <si>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</si>
  <si>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</si>
  <si>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</si>
  <si>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</si>
  <si>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</si>
  <si>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</si>
  <si>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</si>
  <si>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</si>
  <si>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</si>
  <si>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</si>
  <si>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</si>
  <si>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</si>
  <si>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</si>
  <si>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</si>
  <si>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</si>
  <si>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</si>
  <si>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</si>
  <si>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</si>
  <si>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</si>
  <si>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</si>
  <si>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</si>
  <si>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</si>
  <si>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</si>
  <si>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</si>
  <si>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</si>
  <si>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</si>
  <si>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</si>
  <si>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</si>
  <si>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</si>
  <si>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</si>
  <si>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</si>
  <si>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</si>
  <si>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</si>
  <si>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</si>
  <si>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</si>
  <si>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</si>
  <si>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</si>
  <si>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</si>
  <si>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</si>
  <si>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</si>
  <si>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</si>
  <si>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</si>
  <si>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</si>
  <si>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</si>
  <si>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</si>
  <si>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</si>
  <si>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</si>
  <si>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</si>
  <si>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</si>
  <si>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</si>
  <si>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</si>
  <si>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</si>
  <si>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</si>
  <si>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</si>
  <si>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</si>
  <si>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</si>
  <si>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</si>
  <si>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</si>
  <si>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</si>
  <si>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</si>
  <si>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</si>
  <si>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</si>
  <si>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</si>
  <si>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</si>
  <si>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</si>
  <si>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</si>
  <si>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</si>
  <si>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</si>
  <si>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</si>
  <si>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</si>
  <si>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</si>
  <si>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</si>
  <si>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</si>
  <si>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</si>
  <si>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</si>
  <si>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</si>
  <si>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</si>
  <si>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</si>
  <si>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</si>
  <si>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</si>
  <si>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</si>
  <si>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</si>
  <si>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</si>
  <si>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</si>
  <si>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</si>
  <si>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</si>
  <si>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</si>
  <si>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</si>
  <si>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</si>
  <si>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</si>
  <si>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</si>
  <si>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</si>
  <si>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</si>
  <si>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</si>
  <si>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</si>
  <si>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</si>
  <si>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</si>
  <si>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</si>
  <si>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</si>
  <si>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</si>
  <si>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</si>
  <si>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</si>
  <si>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</si>
  <si>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</si>
  <si>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</si>
  <si>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</si>
  <si>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</si>
  <si>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</si>
  <si>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</si>
  <si>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</si>
  <si>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</si>
  <si>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</si>
  <si>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</si>
  <si>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</si>
  <si>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</si>
  <si>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</si>
  <si>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</si>
  <si>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</si>
  <si>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</si>
  <si>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</si>
  <si>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</si>
  <si>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</si>
  <si>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</si>
  <si>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</si>
  <si>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</si>
  <si>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</si>
  <si>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</si>
  <si>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</si>
  <si>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</si>
  <si>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</si>
  <si>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</si>
  <si>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</si>
  <si>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</si>
  <si>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</si>
  <si>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</si>
  <si>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</si>
  <si>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</si>
  <si>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</si>
  <si>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</si>
  <si>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</si>
  <si>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</si>
  <si>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</si>
  <si>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</si>
  <si>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</si>
  <si>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</si>
  <si>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</si>
  <si>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</si>
  <si>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</si>
  <si>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</si>
  <si>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</si>
  <si>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</si>
  <si>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</si>
  <si>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</si>
  <si>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</si>
  <si>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</si>
  <si>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</si>
  <si>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</si>
  <si>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</si>
  <si>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</si>
  <si>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</si>
  <si>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</si>
  <si>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</si>
  <si>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</si>
  <si>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</si>
  <si>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</si>
  <si>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</si>
  <si>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</si>
  <si>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</si>
  <si>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</si>
  <si>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</si>
  <si>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</si>
  <si>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</si>
  <si>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</si>
  <si>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</si>
  <si>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</si>
  <si>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</si>
  <si>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</si>
  <si>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</si>
  <si>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</si>
  <si>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</si>
  <si>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</si>
  <si>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</si>
  <si>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</si>
  <si>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</si>
  <si>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</si>
  <si>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</si>
  <si>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</si>
  <si>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</si>
  <si>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</si>
  <si>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</si>
  <si>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</si>
  <si>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</si>
  <si>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</si>
  <si>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</si>
  <si>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</si>
  <si>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</si>
  <si>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</si>
  <si>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</si>
  <si>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</si>
  <si>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</si>
  <si>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</si>
  <si>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</si>
  <si>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</si>
  <si>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</si>
  <si>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</si>
  <si>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</si>
  <si>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</si>
  <si>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</si>
  <si>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</si>
  <si>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</si>
  <si>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</si>
  <si>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</si>
  <si>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</si>
  <si>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</si>
  <si>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</si>
  <si>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</si>
  <si>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</si>
  <si>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</si>
  <si>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</si>
  <si>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</si>
  <si>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</si>
  <si>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</si>
  <si>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</si>
  <si>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</si>
  <si>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</si>
  <si>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</si>
  <si>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</si>
  <si>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</si>
  <si>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</si>
  <si>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</si>
  <si>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</si>
  <si>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</si>
  <si>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</si>
  <si>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</si>
  <si>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</si>
  <si>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</si>
  <si>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</si>
  <si>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</si>
  <si>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</si>
  <si>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</si>
  <si>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</si>
  <si>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</si>
  <si>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</si>
  <si>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</si>
  <si>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</si>
  <si>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</si>
  <si>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</si>
  <si>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</si>
  <si>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</si>
  <si>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</si>
  <si>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</si>
  <si>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</si>
  <si>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</si>
  <si>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</si>
  <si>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</si>
  <si>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</si>
  <si>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</si>
  <si>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</si>
  <si>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</si>
  <si>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</si>
  <si>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</si>
  <si>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</si>
  <si>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</si>
  <si>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</si>
  <si>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</si>
  <si>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</si>
  <si>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</si>
  <si>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</si>
  <si>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</si>
  <si>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</si>
  <si>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</si>
  <si>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</si>
  <si>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</si>
  <si>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</si>
  <si>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</si>
  <si>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</si>
  <si>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</si>
  <si>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</si>
  <si>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</si>
  <si>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</si>
  <si>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</si>
  <si>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</si>
  <si>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</si>
  <si>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</si>
  <si>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</si>
  <si>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</si>
  <si>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</si>
  <si>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</si>
  <si>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</si>
  <si>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</si>
  <si>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</si>
  <si>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</si>
  <si>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</si>
  <si>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</si>
  <si>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</si>
  <si>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</si>
  <si>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</si>
  <si>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</si>
  <si>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</si>
  <si>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</si>
  <si>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</si>
  <si>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</si>
  <si>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</si>
  <si>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</si>
  <si>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</si>
  <si>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</si>
  <si>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</si>
  <si>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</si>
  <si>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</si>
  <si>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</si>
  <si>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</si>
  <si>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</si>
  <si>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</si>
  <si>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</si>
  <si>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</si>
  <si>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</si>
  <si>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</si>
  <si>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</si>
  <si>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</si>
  <si>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</si>
  <si>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</si>
  <si>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</si>
  <si>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</si>
  <si>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</si>
  <si>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</si>
  <si>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</si>
  <si>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</si>
  <si>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</si>
  <si>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</si>
  <si>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</si>
  <si>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</si>
  <si>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</si>
  <si>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</si>
  <si>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</si>
  <si>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</si>
  <si>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</si>
  <si>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</si>
  <si>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</si>
  <si>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</si>
  <si>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</si>
  <si>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</si>
  <si>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</si>
  <si>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</si>
  <si>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</si>
  <si>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</si>
  <si>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</si>
  <si>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</si>
  <si>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</si>
  <si>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</si>
  <si>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</si>
  <si>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</si>
  <si>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</si>
  <si>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</si>
  <si>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</si>
  <si>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</si>
  <si>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</si>
  <si>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</si>
  <si>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</si>
  <si>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</si>
  <si>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</si>
  <si>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</si>
  <si>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</si>
  <si>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</si>
  <si>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</si>
  <si>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</si>
  <si>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</si>
  <si>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</si>
  <si>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</si>
  <si>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</si>
  <si>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</si>
  <si>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</si>
  <si>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</si>
  <si>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</si>
  <si>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</si>
  <si>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</si>
  <si>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</si>
  <si>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</si>
  <si>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</si>
  <si>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</si>
  <si>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</si>
  <si>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</si>
  <si>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</si>
  <si>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</si>
  <si>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</si>
  <si>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</si>
  <si>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</si>
  <si>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</si>
  <si>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</si>
  <si>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</si>
  <si>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</si>
  <si>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</si>
  <si>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</si>
  <si>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</si>
  <si>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</si>
  <si>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</si>
  <si>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</si>
  <si>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</si>
  <si>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</si>
  <si>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</si>
  <si>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</si>
  <si>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</si>
  <si>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</si>
  <si>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</si>
  <si>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</si>
  <si>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</si>
  <si>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</si>
  <si>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</si>
  <si>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</si>
  <si>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</si>
  <si>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</si>
  <si>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</si>
  <si>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</si>
  <si>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</si>
  <si>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</si>
  <si>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</si>
  <si>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</si>
  <si>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</si>
  <si>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</si>
  <si>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</si>
  <si>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</si>
  <si>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</si>
  <si>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</si>
  <si>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</si>
  <si>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</si>
  <si>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</si>
  <si>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</si>
  <si>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</si>
  <si>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</si>
  <si>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</si>
  <si>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</si>
  <si>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</si>
  <si>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</si>
  <si>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</si>
  <si>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</si>
  <si>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</si>
  <si>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</si>
  <si>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</si>
  <si>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</si>
  <si>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</si>
  <si>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</si>
  <si>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</si>
  <si>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</si>
  <si>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</si>
  <si>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</si>
  <si>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</si>
  <si>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</si>
  <si>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</si>
  <si>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</si>
  <si>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</si>
  <si>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</si>
  <si>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</si>
  <si>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</si>
  <si>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</si>
  <si>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</si>
  <si>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</si>
  <si>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</si>
  <si>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</si>
  <si>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</si>
  <si>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</si>
  <si>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</si>
  <si>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</si>
  <si>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</si>
  <si>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</si>
  <si>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</si>
  <si>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</si>
  <si>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</si>
  <si>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</si>
  <si>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</si>
  <si>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</si>
  <si>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</si>
  <si>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</si>
  <si>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</si>
  <si>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</si>
  <si>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</si>
  <si>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</si>
  <si>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</si>
  <si>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</si>
  <si>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</si>
  <si>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</si>
  <si>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</si>
  <si>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</si>
  <si>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</si>
  <si>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</si>
  <si>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</si>
  <si>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</si>
  <si>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</si>
  <si>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</si>
  <si>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</si>
  <si>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</si>
  <si>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</si>
  <si>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</si>
  <si>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</si>
  <si>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</si>
  <si>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</si>
  <si>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</si>
  <si>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</si>
  <si>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</si>
  <si>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</si>
  <si>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</si>
  <si>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</si>
  <si>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</si>
  <si>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</si>
  <si>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</si>
  <si>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</si>
  <si>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</si>
  <si>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</si>
  <si>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</si>
  <si>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</si>
  <si>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</si>
  <si>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</si>
  <si>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</si>
  <si>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</si>
  <si>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</si>
  <si>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</si>
  <si>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</si>
  <si>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</si>
  <si>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</si>
  <si>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</si>
  <si>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</si>
  <si>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</si>
  <si>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</si>
  <si>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</si>
  <si>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</si>
  <si>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</si>
  <si>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</si>
  <si>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</si>
  <si>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</si>
  <si>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</si>
  <si>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</si>
  <si>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</si>
  <si>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</si>
  <si>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</si>
  <si>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</si>
  <si>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</si>
  <si>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</si>
  <si>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</si>
  <si>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</si>
  <si>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</si>
  <si>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</si>
  <si>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</si>
  <si>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</si>
  <si>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</si>
  <si>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</si>
  <si>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</si>
  <si>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</si>
  <si>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</si>
  <si>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</si>
  <si>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</si>
  <si>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</si>
  <si>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</si>
  <si>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</si>
  <si>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</si>
  <si>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</si>
  <si>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</si>
  <si>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</si>
  <si>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</si>
  <si>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</si>
  <si>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</si>
  <si>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</si>
  <si>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</si>
  <si>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</si>
  <si>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</si>
  <si>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</si>
  <si>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</si>
  <si>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</si>
  <si>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</si>
  <si>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</si>
  <si>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</si>
  <si>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</si>
  <si>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</si>
  <si>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</si>
  <si>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</si>
  <si>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</si>
  <si>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</si>
  <si>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</si>
  <si>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</si>
  <si>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</si>
  <si>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</si>
  <si>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</si>
  <si>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</si>
  <si>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</si>
  <si>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</si>
  <si>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</si>
  <si>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</si>
  <si>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</si>
  <si>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</si>
  <si>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</si>
  <si>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</si>
  <si>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</si>
  <si>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</si>
  <si>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</si>
  <si>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</si>
  <si>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</si>
  <si>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</si>
  <si>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</si>
  <si>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</si>
  <si>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</si>
  <si>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</si>
  <si>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</si>
  <si>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</si>
  <si>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</si>
  <si>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</si>
  <si>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</si>
  <si>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</si>
  <si>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</si>
  <si>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</si>
  <si>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</si>
  <si>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</si>
  <si>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</si>
  <si>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</si>
  <si>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</si>
  <si>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</si>
  <si>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</si>
  <si>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</si>
  <si>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</si>
  <si>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</si>
  <si>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</si>
  <si>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</si>
  <si>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</si>
  <si>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</si>
  <si>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</si>
  <si>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</si>
  <si>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</si>
  <si>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</si>
  <si>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</si>
  <si>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</si>
  <si>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</si>
  <si>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</si>
  <si>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</si>
  <si>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</si>
  <si>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</si>
  <si>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</si>
  <si>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</si>
  <si>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</si>
  <si>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</si>
  <si>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</si>
  <si>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</si>
  <si>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</si>
  <si>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</si>
  <si>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</si>
  <si>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</si>
  <si>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</si>
  <si>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</si>
  <si>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</si>
  <si>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</si>
  <si>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</si>
  <si>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</si>
  <si>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</si>
  <si>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</si>
  <si>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</si>
  <si>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</si>
  <si>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</si>
  <si>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</si>
  <si>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</si>
  <si>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</si>
  <si>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</si>
  <si>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</si>
  <si>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</si>
  <si>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</si>
  <si>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</si>
  <si>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</si>
  <si>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</si>
  <si>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</si>
  <si>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</si>
  <si>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</si>
  <si>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</si>
  <si>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</si>
  <si>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</si>
  <si>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</si>
  <si>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</si>
  <si>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</si>
  <si>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</si>
  <si>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</si>
  <si>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</si>
  <si>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</si>
  <si>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</si>
  <si>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</si>
  <si>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</si>
  <si>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</si>
  <si>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</si>
  <si>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</si>
  <si>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</si>
  <si>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</si>
  <si>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</si>
  <si>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</si>
  <si>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</si>
  <si>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</si>
  <si>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</si>
  <si>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</si>
  <si>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</si>
  <si>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</si>
  <si>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</si>
  <si>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</si>
  <si>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</si>
  <si>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</si>
  <si>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</si>
  <si>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</si>
  <si>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</si>
  <si>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</si>
  <si>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</si>
  <si>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</si>
  <si>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</si>
  <si>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</si>
  <si>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</si>
  <si>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</si>
  <si>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</si>
  <si>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</si>
  <si>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</si>
  <si>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</si>
  <si>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</si>
  <si>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</si>
  <si>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</si>
  <si>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</si>
  <si>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</si>
  <si>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</si>
  <si>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</si>
  <si>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</si>
  <si>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</si>
  <si>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</si>
  <si>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</si>
  <si>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</si>
  <si>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</si>
  <si>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</si>
  <si>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</si>
  <si>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</si>
  <si>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</si>
  <si>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</si>
  <si>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</si>
  <si>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</si>
  <si>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</si>
  <si>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</si>
  <si>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</si>
  <si>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</si>
  <si>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</si>
  <si>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</si>
  <si>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</si>
  <si>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</si>
  <si>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</si>
  <si>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</si>
  <si>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</si>
  <si>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</si>
  <si>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</si>
  <si>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</si>
  <si>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</si>
  <si>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</si>
  <si>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</si>
  <si>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</si>
  <si>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</si>
  <si>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</si>
  <si>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</si>
  <si>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</si>
  <si>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</si>
  <si>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</si>
  <si>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</si>
  <si>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</si>
  <si>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</si>
  <si>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</si>
  <si>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</si>
  <si>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</si>
  <si>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</si>
  <si>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</si>
  <si>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</si>
  <si>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</si>
  <si>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</si>
  <si>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</si>
  <si>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</si>
  <si>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</si>
  <si>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</si>
  <si>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</si>
  <si>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</si>
  <si>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</si>
  <si>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</si>
  <si>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</si>
  <si>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</si>
  <si>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</si>
  <si>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</si>
  <si>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</si>
  <si>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</si>
  <si>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</si>
  <si>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</si>
  <si>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</si>
  <si>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</si>
  <si>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</si>
  <si>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</si>
  <si>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</si>
  <si>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</si>
  <si>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</si>
  <si>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</si>
  <si>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</t>
  </si>
  <si>
    <t>01.01.2014-30.09.2014</t>
  </si>
  <si>
    <t>Дата на съставяне: 28.11.2014 г.</t>
  </si>
  <si>
    <t xml:space="preserve">Дата на съставяне:        28.11.2014 г.                           </t>
  </si>
  <si>
    <t xml:space="preserve">Дата  на съставяне: 28.11.2014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</si>
</sst>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3" fontId="9" fillId="0" borderId="10" xfId="65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Fill="1" applyBorder="1" applyAlignment="1" applyProtection="1">
      <alignment vertical="top"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0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workbookViewId="0" topLeftCell="C1">
      <selection activeCell="E97" sqref="E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/>
    </row>
    <row r="4" spans="1:8" ht="15">
      <c r="A4" s="583" t="s">
        <v>859</v>
      </c>
      <c r="B4" s="589"/>
      <c r="C4" s="589"/>
      <c r="D4" s="589"/>
      <c r="E4" s="504" t="s">
        <v>862</v>
      </c>
      <c r="F4" s="585" t="s">
        <v>3</v>
      </c>
      <c r="G4" s="586"/>
      <c r="H4" s="461" t="s">
        <v>858</v>
      </c>
    </row>
    <row r="5" spans="1:8" ht="15">
      <c r="A5" s="583" t="s">
        <v>4</v>
      </c>
      <c r="B5" s="584"/>
      <c r="C5" s="584"/>
      <c r="D5" s="584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579">
        <v>5800</v>
      </c>
      <c r="D11" s="151">
        <v>5800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579">
        <v>11834</v>
      </c>
      <c r="D12" s="151">
        <v>14872.83283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579">
        <v>1317</v>
      </c>
      <c r="D13" s="151">
        <v>1650.6859599999998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579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579">
        <v>2149</v>
      </c>
      <c r="D15" s="151">
        <v>2480.0422900000003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579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579">
        <v>6446</v>
      </c>
      <c r="D17" s="151">
        <v>6439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579">
        <v>834</v>
      </c>
      <c r="D18" s="151">
        <v>1006.22089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28380</v>
      </c>
      <c r="D19" s="155">
        <f>SUM(D11:D18)</f>
        <v>32248.78197</v>
      </c>
      <c r="E19" s="237" t="s">
        <v>52</v>
      </c>
      <c r="F19" s="242" t="s">
        <v>53</v>
      </c>
      <c r="G19" s="152">
        <v>8739</v>
      </c>
      <c r="H19" s="152"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7006</v>
      </c>
      <c r="D20" s="151">
        <v>163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39427</v>
      </c>
      <c r="H21" s="156">
        <f>SUM(H22:H24)</f>
        <v>39331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38186</v>
      </c>
      <c r="H22" s="152">
        <v>38090</v>
      </c>
    </row>
    <row r="23" spans="1:13" ht="15">
      <c r="A23" s="235" t="s">
        <v>65</v>
      </c>
      <c r="B23" s="241" t="s">
        <v>66</v>
      </c>
      <c r="C23" s="579">
        <v>457</v>
      </c>
      <c r="D23" s="151">
        <v>502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579">
        <v>23</v>
      </c>
      <c r="D24" s="151">
        <v>34</v>
      </c>
      <c r="E24" s="237" t="s">
        <v>71</v>
      </c>
      <c r="F24" s="242" t="s">
        <v>72</v>
      </c>
      <c r="G24" s="152">
        <v>1241</v>
      </c>
      <c r="H24" s="152">
        <v>1241</v>
      </c>
    </row>
    <row r="25" spans="1:18" ht="15">
      <c r="A25" s="235" t="s">
        <v>73</v>
      </c>
      <c r="B25" s="241" t="s">
        <v>74</v>
      </c>
      <c r="C25" s="579"/>
      <c r="D25" s="151"/>
      <c r="E25" s="253" t="s">
        <v>75</v>
      </c>
      <c r="F25" s="245" t="s">
        <v>76</v>
      </c>
      <c r="G25" s="154">
        <f>G19+G20+G21</f>
        <v>48166</v>
      </c>
      <c r="H25" s="154">
        <f>H19+H20+H21</f>
        <v>48070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579">
        <v>1674</v>
      </c>
      <c r="D26" s="151">
        <v>1674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2154</v>
      </c>
      <c r="D27" s="155">
        <f>SUM(D23:D26)</f>
        <v>2210</v>
      </c>
      <c r="E27" s="253" t="s">
        <v>82</v>
      </c>
      <c r="F27" s="242" t="s">
        <v>83</v>
      </c>
      <c r="G27" s="154">
        <f>SUM(G28:G30)</f>
        <v>-8376</v>
      </c>
      <c r="H27" s="154">
        <f>SUM(H28:H30)</f>
        <v>-6183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-8376</v>
      </c>
      <c r="H29" s="316">
        <v>-6183</v>
      </c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126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>
        <v>-1158</v>
      </c>
      <c r="H32" s="316">
        <v>-2193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-9408</v>
      </c>
      <c r="H33" s="154">
        <f>H27+H31+H32</f>
        <v>-8376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51795</v>
      </c>
      <c r="H36" s="154">
        <f>H25+H17+H33</f>
        <v>52731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12465</v>
      </c>
      <c r="D39" s="159">
        <f>D40+D41+D43</f>
        <v>1211</v>
      </c>
      <c r="E39" s="445" t="s">
        <v>117</v>
      </c>
      <c r="F39" s="261" t="s">
        <v>118</v>
      </c>
      <c r="G39" s="158">
        <v>4873</v>
      </c>
      <c r="H39" s="158">
        <v>2173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12465</v>
      </c>
      <c r="D43" s="151">
        <v>1211</v>
      </c>
      <c r="E43" s="243" t="s">
        <v>129</v>
      </c>
      <c r="F43" s="242" t="s">
        <v>130</v>
      </c>
      <c r="G43" s="579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579">
        <v>14702</v>
      </c>
      <c r="H44" s="152">
        <v>6725</v>
      </c>
    </row>
    <row r="45" spans="1:15" ht="15">
      <c r="A45" s="235" t="s">
        <v>135</v>
      </c>
      <c r="B45" s="249" t="s">
        <v>136</v>
      </c>
      <c r="C45" s="155">
        <f>C34+C39+C44</f>
        <v>12469</v>
      </c>
      <c r="D45" s="155">
        <f>D34+D39+D44</f>
        <v>1215</v>
      </c>
      <c r="E45" s="251" t="s">
        <v>137</v>
      </c>
      <c r="F45" s="242" t="s">
        <v>138</v>
      </c>
      <c r="G45" s="579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579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579"/>
      <c r="H47" s="152"/>
      <c r="M47" s="157"/>
    </row>
    <row r="48" spans="1:8" ht="15">
      <c r="A48" s="235" t="s">
        <v>146</v>
      </c>
      <c r="B48" s="244" t="s">
        <v>147</v>
      </c>
      <c r="C48" s="151">
        <v>424</v>
      </c>
      <c r="D48" s="151">
        <v>485</v>
      </c>
      <c r="E48" s="237" t="s">
        <v>148</v>
      </c>
      <c r="F48" s="242" t="s">
        <v>149</v>
      </c>
      <c r="G48" s="579">
        <v>2146</v>
      </c>
      <c r="H48" s="152">
        <v>2706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16848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4721</v>
      </c>
      <c r="D50" s="151">
        <v>21587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5145</v>
      </c>
      <c r="D51" s="155">
        <f>SUM(D47:D50)</f>
        <v>22072</v>
      </c>
      <c r="E51" s="251" t="s">
        <v>156</v>
      </c>
      <c r="F51" s="245" t="s">
        <v>157</v>
      </c>
      <c r="G51" s="152">
        <v>470</v>
      </c>
      <c r="H51" s="152">
        <v>470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519</v>
      </c>
      <c r="D54" s="151">
        <v>519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57786</v>
      </c>
      <c r="D55" s="155">
        <f>D19+D20+D21+D27+D32+D45+D51+D53+D54</f>
        <v>60540.78197</v>
      </c>
      <c r="E55" s="237" t="s">
        <v>171</v>
      </c>
      <c r="F55" s="261" t="s">
        <v>172</v>
      </c>
      <c r="G55" s="154">
        <f>G49+G51+G52+G53+G54</f>
        <v>17318</v>
      </c>
      <c r="H55" s="154">
        <f>H49+H51+H52+H53+H54</f>
        <v>9901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579">
        <v>9398</v>
      </c>
      <c r="D58" s="151">
        <v>8561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579">
        <v>1507</v>
      </c>
      <c r="D59" s="151">
        <v>1452</v>
      </c>
      <c r="E59" s="251" t="s">
        <v>180</v>
      </c>
      <c r="F59" s="242" t="s">
        <v>181</v>
      </c>
      <c r="G59" s="152">
        <v>72280</v>
      </c>
      <c r="H59" s="152">
        <v>84497</v>
      </c>
      <c r="M59" s="157"/>
    </row>
    <row r="60" spans="1:8" ht="15">
      <c r="A60" s="235" t="s">
        <v>182</v>
      </c>
      <c r="B60" s="241" t="s">
        <v>183</v>
      </c>
      <c r="C60" s="579"/>
      <c r="D60" s="151">
        <v>11</v>
      </c>
      <c r="E60" s="237" t="s">
        <v>184</v>
      </c>
      <c r="F60" s="242" t="s">
        <v>185</v>
      </c>
      <c r="G60" s="152">
        <v>62</v>
      </c>
      <c r="H60" s="152">
        <v>125</v>
      </c>
    </row>
    <row r="61" spans="1:18" ht="15">
      <c r="A61" s="235" t="s">
        <v>186</v>
      </c>
      <c r="B61" s="244" t="s">
        <v>187</v>
      </c>
      <c r="C61" s="579">
        <v>1067</v>
      </c>
      <c r="D61" s="151">
        <v>156</v>
      </c>
      <c r="E61" s="243" t="s">
        <v>188</v>
      </c>
      <c r="F61" s="272" t="s">
        <v>189</v>
      </c>
      <c r="G61" s="154">
        <f>SUM(G62:G68)</f>
        <v>49179</v>
      </c>
      <c r="H61" s="154">
        <f>SUM(H62:H68)</f>
        <v>42039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579"/>
      <c r="D62" s="151"/>
      <c r="E62" s="243" t="s">
        <v>192</v>
      </c>
      <c r="F62" s="242" t="s">
        <v>193</v>
      </c>
      <c r="G62" s="152">
        <v>25</v>
      </c>
      <c r="H62" s="152"/>
    </row>
    <row r="63" spans="1:13" ht="15">
      <c r="A63" s="235" t="s">
        <v>194</v>
      </c>
      <c r="B63" s="241" t="s">
        <v>195</v>
      </c>
      <c r="C63" s="579">
        <v>886</v>
      </c>
      <c r="D63" s="151">
        <v>6605.570328999998</v>
      </c>
      <c r="E63" s="237" t="s">
        <v>196</v>
      </c>
      <c r="F63" s="242" t="s">
        <v>197</v>
      </c>
      <c r="G63" s="579">
        <v>611</v>
      </c>
      <c r="H63" s="152">
        <v>2146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12858</v>
      </c>
      <c r="D64" s="155">
        <f>SUM(D58:D63)</f>
        <v>16785.570329</v>
      </c>
      <c r="E64" s="237" t="s">
        <v>199</v>
      </c>
      <c r="F64" s="242" t="s">
        <v>200</v>
      </c>
      <c r="G64" s="579">
        <v>29429</v>
      </c>
      <c r="H64" s="152">
        <v>23369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579">
        <v>3347</v>
      </c>
      <c r="H65" s="152">
        <v>2494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579">
        <v>3365</v>
      </c>
      <c r="H66" s="152">
        <v>2386</v>
      </c>
    </row>
    <row r="67" spans="1:8" ht="15">
      <c r="A67" s="235" t="s">
        <v>206</v>
      </c>
      <c r="B67" s="241" t="s">
        <v>207</v>
      </c>
      <c r="C67" s="579">
        <v>1</v>
      </c>
      <c r="D67" s="151">
        <v>1</v>
      </c>
      <c r="E67" s="237" t="s">
        <v>208</v>
      </c>
      <c r="F67" s="242" t="s">
        <v>209</v>
      </c>
      <c r="G67" s="579">
        <v>6410</v>
      </c>
      <c r="H67" s="152">
        <v>4803</v>
      </c>
    </row>
    <row r="68" spans="1:8" ht="15">
      <c r="A68" s="235" t="s">
        <v>210</v>
      </c>
      <c r="B68" s="241" t="s">
        <v>211</v>
      </c>
      <c r="C68" s="579">
        <v>98060</v>
      </c>
      <c r="D68" s="151">
        <f>93538-6116+9034</f>
        <v>96456</v>
      </c>
      <c r="E68" s="237" t="s">
        <v>212</v>
      </c>
      <c r="F68" s="242" t="s">
        <v>213</v>
      </c>
      <c r="G68" s="579">
        <v>5992</v>
      </c>
      <c r="H68" s="152">
        <v>6841</v>
      </c>
    </row>
    <row r="69" spans="1:8" ht="15">
      <c r="A69" s="235" t="s">
        <v>214</v>
      </c>
      <c r="B69" s="241" t="s">
        <v>215</v>
      </c>
      <c r="C69" s="579">
        <v>18814</v>
      </c>
      <c r="D69" s="151">
        <v>6116</v>
      </c>
      <c r="E69" s="251" t="s">
        <v>77</v>
      </c>
      <c r="F69" s="242" t="s">
        <v>216</v>
      </c>
      <c r="G69" s="579">
        <v>7268</v>
      </c>
      <c r="H69" s="152">
        <v>7947</v>
      </c>
    </row>
    <row r="70" spans="1:8" ht="15">
      <c r="A70" s="235" t="s">
        <v>217</v>
      </c>
      <c r="B70" s="241" t="s">
        <v>218</v>
      </c>
      <c r="C70" s="579">
        <v>10526</v>
      </c>
      <c r="D70" s="151">
        <v>11304</v>
      </c>
      <c r="E70" s="237" t="s">
        <v>219</v>
      </c>
      <c r="F70" s="242" t="s">
        <v>220</v>
      </c>
      <c r="G70" s="579">
        <v>1087</v>
      </c>
      <c r="H70" s="152">
        <v>1940</v>
      </c>
    </row>
    <row r="71" spans="1:18" ht="15">
      <c r="A71" s="235" t="s">
        <v>221</v>
      </c>
      <c r="B71" s="241" t="s">
        <v>222</v>
      </c>
      <c r="C71" s="579"/>
      <c r="D71" s="151"/>
      <c r="E71" s="253" t="s">
        <v>45</v>
      </c>
      <c r="F71" s="273" t="s">
        <v>223</v>
      </c>
      <c r="G71" s="161">
        <f>G59+G60+G61+G69+G70</f>
        <v>129876</v>
      </c>
      <c r="H71" s="161">
        <f>H59+H60+H61+H69+H70</f>
        <v>136548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579"/>
      <c r="D72" s="151">
        <v>559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579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579">
        <v>5064</v>
      </c>
      <c r="D74" s="151">
        <v>8152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132465</v>
      </c>
      <c r="D75" s="155">
        <f>SUM(D67:D74)</f>
        <v>122588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129876</v>
      </c>
      <c r="H79" s="162">
        <f>H71+H74+H75+H76</f>
        <v>136548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579">
        <v>218</v>
      </c>
      <c r="D87" s="579">
        <v>452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579">
        <v>414</v>
      </c>
      <c r="D88" s="579">
        <v>767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579">
        <v>121</v>
      </c>
      <c r="D89" s="579">
        <v>220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579"/>
      <c r="D90" s="579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753</v>
      </c>
      <c r="D91" s="155">
        <f>SUM(D87:D90)</f>
        <v>1439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146076</v>
      </c>
      <c r="D93" s="155">
        <f>D64+D75+D84+D91+D92</f>
        <v>140812.570329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203862</v>
      </c>
      <c r="D94" s="164">
        <f>D93+D55</f>
        <v>201353.35229900002</v>
      </c>
      <c r="E94" s="449" t="s">
        <v>269</v>
      </c>
      <c r="F94" s="289" t="s">
        <v>270</v>
      </c>
      <c r="G94" s="165">
        <f>G36+G39+G55+G79</f>
        <v>203862</v>
      </c>
      <c r="H94" s="165">
        <f>H36+H39+H55+H79</f>
        <v>201353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851</v>
      </c>
      <c r="D100" s="588"/>
      <c r="E100" s="588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">
      <selection activeCell="G24" sqref="G2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ИКОНОМИЧЕСКА ГРУПА "ЕНЕМОНА"АД</v>
      </c>
      <c r="C2" s="592"/>
      <c r="D2" s="592"/>
      <c r="E2" s="592"/>
      <c r="F2" s="594" t="s">
        <v>2</v>
      </c>
      <c r="G2" s="594"/>
      <c r="H2" s="526">
        <f>'справка №1-БАЛАНС'!H3</f>
        <v>0</v>
      </c>
    </row>
    <row r="3" spans="1:8" ht="15">
      <c r="A3" s="467" t="s">
        <v>274</v>
      </c>
      <c r="B3" s="592" t="str">
        <f>'справка №1-БАЛАНС'!E4</f>
        <v> КОНСОЛИДИРАН</v>
      </c>
      <c r="C3" s="592"/>
      <c r="D3" s="592"/>
      <c r="E3" s="592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93" t="str">
        <f>'справка №1-БАЛАНС'!E5</f>
        <v>01.01.2014-30.09.2014</v>
      </c>
      <c r="C4" s="593"/>
      <c r="D4" s="59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32898</v>
      </c>
      <c r="D9" s="46">
        <v>38552</v>
      </c>
      <c r="E9" s="298" t="s">
        <v>284</v>
      </c>
      <c r="F9" s="549" t="s">
        <v>285</v>
      </c>
      <c r="G9" s="550">
        <v>44527</v>
      </c>
      <c r="H9" s="550">
        <v>60656</v>
      </c>
    </row>
    <row r="10" spans="1:8" ht="12">
      <c r="A10" s="298" t="s">
        <v>286</v>
      </c>
      <c r="B10" s="299" t="s">
        <v>287</v>
      </c>
      <c r="C10" s="46">
        <v>18943</v>
      </c>
      <c r="D10" s="46">
        <v>14970</v>
      </c>
      <c r="E10" s="298" t="s">
        <v>288</v>
      </c>
      <c r="F10" s="549" t="s">
        <v>289</v>
      </c>
      <c r="G10" s="550">
        <v>33579</v>
      </c>
      <c r="H10" s="550">
        <v>41454</v>
      </c>
    </row>
    <row r="11" spans="1:8" ht="12">
      <c r="A11" s="298" t="s">
        <v>290</v>
      </c>
      <c r="B11" s="299" t="s">
        <v>291</v>
      </c>
      <c r="C11" s="46">
        <v>1239</v>
      </c>
      <c r="D11" s="46">
        <v>1704</v>
      </c>
      <c r="E11" s="300" t="s">
        <v>292</v>
      </c>
      <c r="F11" s="549" t="s">
        <v>293</v>
      </c>
      <c r="G11" s="550">
        <v>228</v>
      </c>
      <c r="H11" s="550">
        <v>243</v>
      </c>
    </row>
    <row r="12" spans="1:8" ht="12">
      <c r="A12" s="298" t="s">
        <v>294</v>
      </c>
      <c r="B12" s="299" t="s">
        <v>295</v>
      </c>
      <c r="C12" s="46">
        <v>18291</v>
      </c>
      <c r="D12" s="46">
        <v>18949</v>
      </c>
      <c r="E12" s="300" t="s">
        <v>77</v>
      </c>
      <c r="F12" s="549" t="s">
        <v>296</v>
      </c>
      <c r="G12" s="550">
        <f>10242+4938</f>
        <v>15180</v>
      </c>
      <c r="H12" s="550">
        <f>678+4125</f>
        <v>4803</v>
      </c>
    </row>
    <row r="13" spans="1:18" ht="12">
      <c r="A13" s="298" t="s">
        <v>297</v>
      </c>
      <c r="B13" s="299" t="s">
        <v>298</v>
      </c>
      <c r="C13" s="46">
        <v>2439</v>
      </c>
      <c r="D13" s="46">
        <v>2877</v>
      </c>
      <c r="E13" s="301" t="s">
        <v>50</v>
      </c>
      <c r="F13" s="551" t="s">
        <v>299</v>
      </c>
      <c r="G13" s="548">
        <f>SUM(G9:G12)</f>
        <v>93514</v>
      </c>
      <c r="H13" s="548">
        <f>SUM(H9:H12)</f>
        <v>107156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13528</v>
      </c>
      <c r="D14" s="46">
        <v>22672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-966</v>
      </c>
      <c r="D15" s="47">
        <v>-899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f>2503+1260</f>
        <v>3763</v>
      </c>
      <c r="D16" s="47">
        <v>2842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90135</v>
      </c>
      <c r="D19" s="49">
        <f>SUM(D9:D15)+D16</f>
        <v>101667</v>
      </c>
      <c r="E19" s="304" t="s">
        <v>316</v>
      </c>
      <c r="F19" s="552" t="s">
        <v>317</v>
      </c>
      <c r="G19" s="550">
        <v>3238</v>
      </c>
      <c r="H19" s="550">
        <v>4333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113</v>
      </c>
      <c r="H20" s="550">
        <v>104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578">
        <v>4009</v>
      </c>
      <c r="D22" s="578">
        <v>3539</v>
      </c>
      <c r="E22" s="304" t="s">
        <v>325</v>
      </c>
      <c r="F22" s="552" t="s">
        <v>326</v>
      </c>
      <c r="G22" s="550">
        <v>30</v>
      </c>
      <c r="H22" s="550">
        <v>7</v>
      </c>
    </row>
    <row r="23" spans="1:8" ht="24">
      <c r="A23" s="298" t="s">
        <v>327</v>
      </c>
      <c r="B23" s="305" t="s">
        <v>328</v>
      </c>
      <c r="C23" s="578"/>
      <c r="D23" s="578"/>
      <c r="E23" s="298" t="s">
        <v>329</v>
      </c>
      <c r="F23" s="552" t="s">
        <v>330</v>
      </c>
      <c r="G23" s="550">
        <v>188</v>
      </c>
      <c r="H23" s="550"/>
    </row>
    <row r="24" spans="1:18" ht="15">
      <c r="A24" s="298" t="s">
        <v>331</v>
      </c>
      <c r="B24" s="305" t="s">
        <v>332</v>
      </c>
      <c r="C24" s="578">
        <v>77</v>
      </c>
      <c r="D24" s="578">
        <v>28</v>
      </c>
      <c r="E24" s="301" t="s">
        <v>102</v>
      </c>
      <c r="F24" s="554" t="s">
        <v>333</v>
      </c>
      <c r="G24" s="548">
        <f>SUM(G19:G23)</f>
        <v>3569</v>
      </c>
      <c r="H24" s="548">
        <f>SUM(H19:H23)</f>
        <v>4444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5">
      <c r="A25" s="298" t="s">
        <v>77</v>
      </c>
      <c r="B25" s="305" t="s">
        <v>334</v>
      </c>
      <c r="C25" s="578">
        <v>4210</v>
      </c>
      <c r="D25" s="578">
        <v>3650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8296</v>
      </c>
      <c r="D26" s="49">
        <f>SUM(D22:D25)</f>
        <v>7217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98431</v>
      </c>
      <c r="D28" s="50">
        <f>D26+D19</f>
        <v>108884</v>
      </c>
      <c r="E28" s="127" t="s">
        <v>338</v>
      </c>
      <c r="F28" s="554" t="s">
        <v>339</v>
      </c>
      <c r="G28" s="548">
        <f>G13+G15+G24</f>
        <v>97083</v>
      </c>
      <c r="H28" s="548">
        <f>H13+H15+H24</f>
        <v>111600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2716</v>
      </c>
      <c r="E30" s="127" t="s">
        <v>342</v>
      </c>
      <c r="F30" s="554" t="s">
        <v>343</v>
      </c>
      <c r="G30" s="53">
        <f>IF((C28-G28)&gt;0,C28-G28,0)</f>
        <v>1348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98431</v>
      </c>
      <c r="D33" s="49">
        <f>D28+D31+D32</f>
        <v>108884</v>
      </c>
      <c r="E33" s="127" t="s">
        <v>352</v>
      </c>
      <c r="F33" s="554" t="s">
        <v>353</v>
      </c>
      <c r="G33" s="53">
        <f>G32+G31+G28</f>
        <v>97083</v>
      </c>
      <c r="H33" s="53">
        <f>H32+H31+H28</f>
        <v>111600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2716</v>
      </c>
      <c r="E34" s="128" t="s">
        <v>356</v>
      </c>
      <c r="F34" s="554" t="s">
        <v>357</v>
      </c>
      <c r="G34" s="548">
        <f>IF((C33-G33)&gt;0,C33-G33,0)</f>
        <v>1348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59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59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2657</v>
      </c>
      <c r="E39" s="313" t="s">
        <v>368</v>
      </c>
      <c r="F39" s="557" t="s">
        <v>369</v>
      </c>
      <c r="G39" s="558">
        <f>IF(G34&gt;0,IF(C35+G34&lt;0,0,C35+G34),IF(C34-C35&lt;0,C35-C34,0))</f>
        <v>1348</v>
      </c>
      <c r="H39" s="558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130</v>
      </c>
      <c r="E40" s="127" t="s">
        <v>370</v>
      </c>
      <c r="F40" s="557" t="s">
        <v>372</v>
      </c>
      <c r="G40" s="550">
        <v>190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2527</v>
      </c>
      <c r="E41" s="127" t="s">
        <v>375</v>
      </c>
      <c r="F41" s="570" t="s">
        <v>376</v>
      </c>
      <c r="G41" s="52">
        <f>IF(C39=0,IF(G39-G40&gt;0,G39-G40+C40,0),IF(C39-C40&lt;0,C40-C39+G40,0))</f>
        <v>1158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98431</v>
      </c>
      <c r="D42" s="53">
        <f>D33+D35+D39</f>
        <v>111600</v>
      </c>
      <c r="E42" s="128" t="s">
        <v>379</v>
      </c>
      <c r="F42" s="129" t="s">
        <v>380</v>
      </c>
      <c r="G42" s="53">
        <f>G39+G33</f>
        <v>98431</v>
      </c>
      <c r="H42" s="53">
        <f>H39+H33</f>
        <v>111600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5" t="s">
        <v>857</v>
      </c>
      <c r="B45" s="595"/>
      <c r="C45" s="595"/>
      <c r="D45" s="595"/>
      <c r="E45" s="59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>
        <v>41971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">
      <selection activeCell="B39" sqref="B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01.01.2014-30.09.2014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90034+174</f>
        <v>90208</v>
      </c>
      <c r="D10" s="54">
        <v>105747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-73947</v>
      </c>
      <c r="D11" s="54">
        <v>-87672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-15763</v>
      </c>
      <c r="D13" s="54">
        <v>-15377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-1978</v>
      </c>
      <c r="D14" s="54">
        <v>-927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-10</v>
      </c>
      <c r="D15" s="54">
        <v>-55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-2387</v>
      </c>
      <c r="D19" s="54">
        <v>-1394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-3877</v>
      </c>
      <c r="D20" s="55">
        <f>SUM(D10:D19)</f>
        <v>322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-85</v>
      </c>
      <c r="D22" s="54">
        <v>-985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9623</v>
      </c>
      <c r="D23" s="54">
        <v>225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-3305</v>
      </c>
      <c r="D24" s="54">
        <v>-1500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2679</v>
      </c>
      <c r="D25" s="54">
        <v>1807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2624</v>
      </c>
      <c r="D28" s="54">
        <v>309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112</v>
      </c>
      <c r="D29" s="54">
        <v>114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4216</v>
      </c>
      <c r="D31" s="54">
        <v>4505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15864</v>
      </c>
      <c r="D32" s="55">
        <f>SUM(D22:D31)</f>
        <v>4475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1013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19376</v>
      </c>
      <c r="D36" s="54">
        <v>22704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-26568</v>
      </c>
      <c r="D37" s="54">
        <v>-24008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-127</v>
      </c>
      <c r="D38" s="54">
        <v>-281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-3637</v>
      </c>
      <c r="D39" s="54">
        <v>-4650</v>
      </c>
      <c r="E39" s="130"/>
      <c r="F39" s="130"/>
    </row>
    <row r="40" spans="1:6" ht="12">
      <c r="A40" s="332" t="s">
        <v>443</v>
      </c>
      <c r="B40" s="333" t="s">
        <v>444</v>
      </c>
      <c r="C40" s="54">
        <v>-643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f>-(2061+147)+121</f>
        <v>-2087</v>
      </c>
      <c r="D41" s="54">
        <v>-1597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-12673</v>
      </c>
      <c r="D42" s="55">
        <f>SUM(D34:D41)</f>
        <v>-7832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-686</v>
      </c>
      <c r="D43" s="55">
        <f>D42+D32+D20</f>
        <v>-3035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1439</v>
      </c>
      <c r="D44" s="132">
        <v>4953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753</v>
      </c>
      <c r="D45" s="55">
        <f>D44+D43</f>
        <v>1918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C45-C47</f>
        <v>632</v>
      </c>
      <c r="D46" s="56">
        <v>1797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121</v>
      </c>
      <c r="D47" s="56">
        <v>121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">
      <selection activeCell="G29" sqref="G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ИКОНОМИЧЕСКА ГРУПА "ЕНЕМОНА"АД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9" t="str">
        <f>'справка №1-БАЛАНС'!E4</f>
        <v> 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01.01.2014-30.09.2014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1241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-8376</v>
      </c>
      <c r="K11" s="60"/>
      <c r="L11" s="344">
        <f>SUM(C11:K11)</f>
        <v>52731</v>
      </c>
      <c r="M11" s="58">
        <f>'справка №1-БАЛАНС'!H39</f>
        <v>2173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1241</v>
      </c>
      <c r="I15" s="61">
        <f t="shared" si="2"/>
        <v>0</v>
      </c>
      <c r="J15" s="61">
        <f t="shared" si="2"/>
        <v>-8376</v>
      </c>
      <c r="K15" s="61">
        <f t="shared" si="2"/>
        <v>0</v>
      </c>
      <c r="L15" s="344">
        <f t="shared" si="1"/>
        <v>52731</v>
      </c>
      <c r="M15" s="61">
        <f t="shared" si="2"/>
        <v>2173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126</v>
      </c>
      <c r="J16" s="345">
        <f>+'справка №1-БАЛАНС'!G32</f>
        <v>-1158</v>
      </c>
      <c r="K16" s="60"/>
      <c r="L16" s="344">
        <f t="shared" si="1"/>
        <v>-1032</v>
      </c>
      <c r="M16" s="60">
        <v>-190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96</v>
      </c>
      <c r="G17" s="62">
        <f t="shared" si="3"/>
        <v>0</v>
      </c>
      <c r="H17" s="62">
        <f t="shared" si="3"/>
        <v>0</v>
      </c>
      <c r="I17" s="62">
        <f t="shared" si="3"/>
        <v>-96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96</v>
      </c>
      <c r="G19" s="60"/>
      <c r="H19" s="60"/>
      <c r="I19" s="60">
        <v>-96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96</v>
      </c>
      <c r="J28" s="60"/>
      <c r="K28" s="60"/>
      <c r="L28" s="344">
        <f t="shared" si="1"/>
        <v>96</v>
      </c>
      <c r="M28" s="60">
        <v>2890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38186</v>
      </c>
      <c r="G29" s="59">
        <f t="shared" si="6"/>
        <v>0</v>
      </c>
      <c r="H29" s="59">
        <f t="shared" si="6"/>
        <v>1241</v>
      </c>
      <c r="I29" s="59">
        <f t="shared" si="6"/>
        <v>126</v>
      </c>
      <c r="J29" s="59">
        <f t="shared" si="6"/>
        <v>-9534</v>
      </c>
      <c r="K29" s="59">
        <f t="shared" si="6"/>
        <v>0</v>
      </c>
      <c r="L29" s="344">
        <f t="shared" si="1"/>
        <v>51795</v>
      </c>
      <c r="M29" s="59">
        <f t="shared" si="6"/>
        <v>4873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38186</v>
      </c>
      <c r="G32" s="59">
        <f t="shared" si="7"/>
        <v>0</v>
      </c>
      <c r="H32" s="59">
        <f t="shared" si="7"/>
        <v>1241</v>
      </c>
      <c r="I32" s="59">
        <f t="shared" si="7"/>
        <v>126</v>
      </c>
      <c r="J32" s="59">
        <f t="shared" si="7"/>
        <v>-9534</v>
      </c>
      <c r="K32" s="59">
        <f t="shared" si="7"/>
        <v>0</v>
      </c>
      <c r="L32" s="344">
        <f t="shared" si="1"/>
        <v>51795</v>
      </c>
      <c r="M32" s="59">
        <f>M29+M30+M31</f>
        <v>4873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/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8" t="s">
        <v>521</v>
      </c>
      <c r="E38" s="598"/>
      <c r="F38" s="598"/>
      <c r="G38" s="598"/>
      <c r="H38" s="598"/>
      <c r="I38" s="598"/>
      <c r="J38" s="15" t="s">
        <v>853</v>
      </c>
      <c r="K38" s="15"/>
      <c r="L38" s="598"/>
      <c r="M38" s="598"/>
      <c r="N38" s="11"/>
    </row>
    <row r="39" spans="1:13" ht="12">
      <c r="A39" s="536" t="s">
        <v>540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="75" zoomScaleNormal="75" zoomScalePageLayoutView="0" workbookViewId="0" topLeftCell="A1">
      <selection activeCell="K52" sqref="K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ИКОНОМИЧЕСКА ГРУПА "ЕНЕМОНА"АД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01.01.2014-30.09.2014</v>
      </c>
      <c r="D3" s="612"/>
      <c r="E3" s="612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4" t="s">
        <v>463</v>
      </c>
      <c r="B5" s="615"/>
      <c r="C5" s="61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16"/>
      <c r="B6" s="617"/>
      <c r="C6" s="61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580">
        <v>41909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20" sqref="C1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609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6" t="str">
        <f>'справка №1-БАЛАНС'!E3</f>
        <v>ИКОНОМИЧЕСКА ГРУПА "ЕНЕМОНА"АД</v>
      </c>
      <c r="C3" s="627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01.01.2014-30.09.2014</v>
      </c>
      <c r="C4" s="625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780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861</v>
      </c>
      <c r="B109" s="621"/>
      <c r="C109" s="621" t="s">
        <v>381</v>
      </c>
      <c r="D109" s="621"/>
      <c r="E109" s="621"/>
      <c r="F109" s="621"/>
    </row>
    <row r="110" spans="1:6" ht="12">
      <c r="A110" s="581">
        <v>41752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781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5" sqref="A4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8" t="str">
        <f>'справка №1-БАЛАНС'!E3</f>
        <v>ИКОНОМИЧЕСКА ГРУПА "ЕНЕМОНА"АД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0</v>
      </c>
    </row>
    <row r="5" spans="1:9" ht="15">
      <c r="A5" s="501" t="s">
        <v>4</v>
      </c>
      <c r="B5" s="629" t="str">
        <f>'справка №1-БАЛАНС'!E5</f>
        <v>01.01.2014-30.09.2014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31"/>
      <c r="C30" s="631"/>
      <c r="D30" s="459" t="s">
        <v>819</v>
      </c>
      <c r="E30" s="630"/>
      <c r="F30" s="630"/>
      <c r="G30" s="630"/>
      <c r="H30" s="420" t="s">
        <v>781</v>
      </c>
      <c r="I30" s="630"/>
      <c r="J30" s="630"/>
    </row>
    <row r="31" spans="1:9" s="521" customFormat="1" ht="12">
      <c r="A31" s="580">
        <v>41752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B159" sqref="B15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5" t="str">
        <f>'справка №1-БАЛАНС'!E3</f>
        <v>ИКОНОМИЧЕСКА ГРУПА "ЕНЕМОНА"АД</v>
      </c>
      <c r="C5" s="635"/>
      <c r="D5" s="635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6" t="str">
        <f>'справка №1-БАЛАНС'!E5</f>
        <v>01.01.2014-30.09.2014</v>
      </c>
      <c r="C6" s="636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7" t="s">
        <v>844</v>
      </c>
      <c r="D151" s="637"/>
      <c r="E151" s="637"/>
      <c r="F151" s="637"/>
    </row>
    <row r="152" spans="1:6" ht="12.75">
      <c r="A152" s="582">
        <v>41752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852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2014-11-28T13:12:56Z</cp:lastPrinted>
  <dcterms:created xsi:type="dcterms:W3CDTF">2000-06-29T12:02:40Z</dcterms:created>
  <dcterms:modified xsi:type="dcterms:W3CDTF">2014-11-28T13:13:00Z</dcterms:modified>
  <cp:category/>
  <cp:version/>
  <cp:contentType/>
  <cp:contentStatus/>
</cp:coreProperties>
</file>