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<sst xmlns="http://schemas.openxmlformats.org/spreadsheetml/2006/main" count="671" uniqueCount="543">
  <si>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</si>
  <si>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</si>
  <si>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</si>
  <si>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</si>
  <si>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</si>
  <si>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</si>
  <si>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</si>
  <si>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</si>
  <si>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</si>
  <si>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</si>
  <si>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</si>
  <si>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</si>
  <si>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</si>
  <si>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</si>
  <si>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</si>
  <si>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</si>
  <si>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</si>
  <si>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</si>
  <si>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</si>
  <si>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</si>
  <si>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</si>
  <si>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</si>
  <si>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</si>
  <si>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</si>
  <si>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</si>
  <si>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</si>
  <si>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</si>
  <si>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</si>
  <si>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</si>
  <si>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</si>
  <si>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</si>
  <si>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</si>
  <si>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</si>
  <si>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</si>
  <si>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</si>
  <si>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</si>
  <si>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</si>
  <si>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</si>
  <si>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</si>
  <si>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</si>
  <si>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</si>
  <si>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</si>
  <si>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</si>
  <si>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</si>
  <si>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</si>
  <si>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</si>
  <si>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</si>
  <si>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</si>
  <si>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</si>
  <si>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</si>
  <si>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</si>
  <si>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</si>
  <si>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</si>
  <si>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</si>
  <si>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</si>
  <si>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</si>
  <si>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</si>
  <si>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</si>
  <si>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</si>
  <si>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</si>
  <si>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</si>
  <si>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</si>
  <si>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</si>
  <si>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</si>
  <si>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</si>
  <si>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</si>
  <si>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</si>
  <si>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</si>
  <si>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</si>
  <si>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</si>
  <si>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</si>
  <si>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</si>
  <si>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</si>
  <si>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</si>
  <si>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</si>
  <si>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</si>
  <si>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</si>
  <si>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</si>
  <si>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</si>
  <si>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</si>
  <si>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</si>
  <si>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</si>
  <si>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</si>
  <si>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</si>
  <si>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</si>
  <si>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</si>
  <si>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</si>
  <si>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</si>
  <si>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</si>
  <si>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</si>
  <si>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</si>
  <si>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</si>
  <si>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</si>
  <si>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</si>
  <si>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</si>
  <si>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</si>
  <si>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</si>
  <si>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</si>
  <si>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</si>
  <si>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</si>
  <si>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</si>
  <si>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</si>
  <si>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</si>
  <si>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</si>
  <si>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</si>
  <si>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</si>
  <si>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</si>
  <si>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</si>
  <si>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</si>
  <si>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</si>
  <si>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</si>
  <si>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</si>
  <si>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</si>
  <si>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</si>
  <si>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</si>
  <si>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</si>
  <si>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</si>
  <si>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</si>
  <si>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</si>
  <si>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</si>
  <si>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</si>
  <si>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</si>
  <si>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</si>
  <si>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</si>
  <si>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</si>
  <si>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</si>
  <si>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</si>
  <si>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</si>
  <si>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</si>
  <si>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</si>
  <si>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</si>
  <si>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</si>
  <si>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</si>
  <si>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</si>
  <si>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</si>
  <si>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</si>
  <si>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</si>
  <si>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</si>
  <si>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</si>
  <si>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</si>
  <si>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</si>
  <si>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</si>
  <si>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</si>
  <si>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</si>
  <si>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</si>
  <si>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</si>
  <si>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</si>
  <si>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</si>
  <si>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</si>
  <si>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</si>
  <si>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</si>
  <si>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</si>
  <si>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</si>
  <si>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</si>
  <si>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</si>
  <si>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</si>
  <si>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</si>
  <si>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</si>
  <si>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</si>
  <si>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</si>
  <si>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</si>
  <si>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</si>
  <si>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</si>
  <si>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</si>
  <si>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</si>
  <si>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</si>
  <si>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</si>
  <si>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</si>
  <si>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</si>
  <si>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</si>
  <si>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</si>
  <si>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</si>
  <si>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</si>
  <si>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</si>
  <si>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</si>
  <si>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</si>
  <si>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</si>
  <si>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</si>
  <si>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</si>
  <si>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</si>
  <si>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</si>
  <si>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</si>
  <si>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</si>
  <si>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</si>
  <si>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</si>
  <si>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</si>
  <si>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</si>
  <si>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</si>
  <si>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</si>
  <si>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</si>
  <si>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</si>
  <si>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</si>
  <si>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</si>
  <si>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</si>
  <si>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</si>
  <si>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</si>
  <si>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</si>
  <si>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</si>
  <si>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</si>
  <si>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</si>
  <si>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</si>
  <si>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</si>
  <si>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</si>
  <si>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</si>
  <si>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</si>
  <si>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</si>
  <si>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</si>
  <si>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</si>
  <si>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</si>
  <si>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</si>
  <si>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</si>
  <si>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</si>
  <si>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</si>
  <si>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</si>
  <si>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</si>
  <si>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</si>
  <si>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</si>
  <si>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</si>
  <si>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</si>
  <si>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</si>
  <si>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</si>
  <si>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</si>
  <si>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</si>
  <si>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</si>
  <si>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</si>
  <si>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</si>
  <si>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</si>
  <si>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</si>
  <si>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</si>
  <si>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</si>
  <si>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</si>
  <si>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</si>
  <si>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</si>
  <si>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</si>
  <si>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</si>
  <si>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</si>
  <si>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</si>
  <si>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</si>
  <si>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</si>
  <si>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</si>
  <si>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</si>
  <si>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</si>
  <si>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</si>
  <si>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</si>
  <si>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</si>
  <si>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</si>
  <si>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</si>
  <si>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</si>
  <si>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</si>
  <si>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</si>
  <si>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</si>
  <si>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</si>
  <si>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</si>
  <si>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</si>
  <si>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</si>
  <si>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</si>
  <si>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</si>
  <si>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</si>
  <si>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</si>
  <si>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</si>
  <si>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</si>
  <si>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</si>
  <si>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</si>
  <si>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</si>
  <si>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</si>
  <si>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</si>
  <si>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</si>
  <si>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</si>
  <si>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</si>
  <si>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</si>
  <si>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</si>
  <si>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</si>
  <si>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</si>
  <si>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</si>
  <si>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</si>
  <si>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</si>
  <si>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</si>
  <si>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</si>
  <si>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</si>
  <si>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</si>
  <si>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</si>
  <si>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</si>
  <si>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</si>
  <si>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</si>
  <si>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</si>
  <si>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</si>
  <si>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</si>
  <si>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</si>
  <si>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</si>
  <si>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</si>
  <si>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</si>
  <si>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</si>
  <si>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</si>
  <si>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</si>
  <si>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</si>
  <si>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</si>
  <si>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</si>
  <si>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</si>
  <si>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</si>
  <si>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</si>
  <si>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</si>
  <si>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</si>
  <si>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</si>
  <si>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</si>
  <si>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</si>
  <si>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</si>
  <si>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</si>
  <si>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</si>
  <si>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</si>
  <si>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</si>
  <si>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</si>
  <si>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</si>
  <si>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</si>
  <si>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</si>
  <si>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</si>
  <si>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</si>
  <si>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</si>
  <si>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</si>
  <si>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</si>
  <si>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</si>
  <si>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</si>
  <si>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</si>
  <si>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</si>
  <si>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</si>
  <si>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</si>
  <si>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</si>
  <si>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</si>
  <si>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</si>
  <si>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</si>
  <si>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</si>
  <si>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</si>
  <si>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</si>
  <si>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</si>
  <si>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</si>
  <si>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</si>
  <si>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</si>
  <si>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</si>
  <si>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</si>
  <si>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</si>
  <si>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</si>
  <si>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</si>
  <si>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</si>
  <si>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</si>
  <si>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</si>
  <si>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</si>
  <si>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</si>
  <si>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</si>
  <si>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</si>
  <si>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</si>
  <si>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</si>
  <si>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</si>
  <si>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</si>
  <si>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</si>
  <si>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</si>
  <si>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</si>
  <si>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</si>
  <si>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</si>
  <si>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</si>
  <si>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</si>
  <si>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</si>
  <si>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</si>
  <si>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</si>
  <si>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</si>
  <si>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</si>
  <si>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</si>
  <si>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</si>
  <si>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</si>
  <si>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</si>
  <si>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</si>
  <si>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</si>
  <si>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</si>
  <si>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</si>
  <si>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</si>
  <si>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</si>
  <si>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</si>
  <si>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</si>
  <si>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</si>
  <si>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</si>
  <si>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</si>
  <si>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</si>
  <si>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</si>
  <si>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</si>
  <si>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</si>
  <si>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</si>
  <si>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</si>
  <si>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</si>
  <si>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</si>
  <si>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</si>
  <si>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</si>
  <si>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</si>
  <si>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</si>
  <si>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</si>
  <si>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</si>
  <si>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</si>
  <si>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</si>
  <si>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</si>
  <si>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</si>
  <si>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</si>
  <si>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</si>
  <si>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</si>
  <si>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</si>
  <si>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</si>
  <si>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</si>
  <si>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</si>
  <si>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</si>
  <si>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</si>
  <si>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</si>
  <si>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</si>
  <si>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</si>
  <si>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</si>
  <si>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</si>
  <si>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</si>
  <si>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</si>
  <si>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</si>
  <si>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</si>
  <si>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</si>
  <si>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</si>
  <si>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</si>
  <si>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</si>
  <si>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</si>
  <si>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</si>
  <si>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</si>
  <si>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</si>
  <si>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</si>
  <si>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</si>
  <si>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</si>
  <si>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</si>
  <si>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</si>
  <si>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</si>
  <si>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</si>
  <si>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</si>
  <si>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</si>
  <si>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</si>
  <si>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</si>
  <si>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</si>
  <si>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</si>
  <si>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</si>
  <si>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</si>
  <si>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</si>
  <si>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</si>
  <si>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</si>
  <si>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</si>
  <si>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</si>
  <si>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</si>
  <si>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</si>
  <si>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</si>
  <si>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</si>
  <si>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</si>
  <si>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</si>
  <si>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</si>
  <si>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</si>
  <si>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</si>
  <si>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</si>
  <si>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</si>
  <si>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</si>
  <si>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</si>
  <si>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</si>
  <si>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</si>
  <si>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</si>
  <si>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</si>
  <si>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</si>
  <si>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</si>
  <si>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</si>
  <si>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</si>
  <si>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</si>
  <si>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</si>
  <si>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</si>
  <si>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</si>
  <si>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</si>
  <si>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</si>
  <si>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</si>
  <si>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</si>
  <si>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</si>
  <si>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</si>
  <si>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</si>
  <si>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</si>
  <si>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</si>
  <si>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</si>
  <si>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</si>
  <si>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</si>
  <si>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</si>
  <si>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</si>
  <si>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</si>
  <si>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</si>
  <si>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</si>
  <si>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</si>
  <si>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</si>
  <si>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</si>
  <si>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</si>
  <si>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</si>
  <si>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</si>
  <si>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</si>
  <si>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</si>
  <si>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</si>
  <si>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</si>
  <si>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</si>
  <si>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</si>
  <si>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</si>
  <si>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</si>
  <si>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</si>
  <si>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</si>
  <si>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</si>
  <si>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</si>
  <si>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</si>
  <si>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</si>
  <si>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</si>
  <si>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</si>
  <si>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</si>
  <si>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</si>
  <si>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</si>
  <si>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</si>
  <si>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</si>
  <si>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</si>
  <si>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</si>
  <si>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</si>
  <si>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</si>
  <si>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</si>
  <si>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</si>
  <si>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</si>
  <si>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</si>
  <si>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</si>
  <si>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</si>
  <si>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</si>
  <si>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</si>
  <si>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</si>
  <si>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</si>
  <si>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</si>
  <si>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</si>
  <si>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</si>
  <si>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</si>
  <si>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</si>
  <si>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</si>
  <si>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</si>
  <si>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</si>
  <si>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</si>
  <si>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</si>
  <si>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</si>
  <si>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</si>
  <si>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</si>
  <si>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</si>
  <si>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</si>
  <si>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t>Отчетен период:01.01.2014-31.12.2015</t>
  </si>
  <si>
    <r>
      <t>Дата на съставяне:</t>
    </r>
    <r>
      <rPr>
        <sz val="9"/>
        <rFont val="Times New Roman"/>
        <family val="1"/>
      </rPr>
      <t>..27.01.2016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</si>
</sst>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Continuous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view="pageLayout" workbookViewId="0" topLeftCell="B25">
      <selection activeCell="J49" sqref="J49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541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0" t="s">
        <v>9</v>
      </c>
      <c r="G7" s="88"/>
      <c r="H7" s="87" t="s">
        <v>7</v>
      </c>
      <c r="I7" s="132" t="s">
        <v>8</v>
      </c>
      <c r="J7" s="133"/>
      <c r="K7" s="134"/>
      <c r="L7" s="330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1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1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311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7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-1325</v>
      </c>
      <c r="K18" s="297">
        <f>I18+J18</f>
        <v>-1325</v>
      </c>
      <c r="L18" s="306">
        <v>-1383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19</v>
      </c>
      <c r="K19" s="297">
        <f>I19+J19</f>
        <v>19</v>
      </c>
      <c r="L19" s="306">
        <v>-1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1132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-36573</v>
      </c>
      <c r="K23" s="300">
        <f>I23+J23</f>
        <v>-36573</v>
      </c>
      <c r="L23" s="305">
        <v>-36741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-36573</v>
      </c>
      <c r="K24" s="307">
        <f>K23+K22</f>
        <v>-36573</v>
      </c>
      <c r="L24" s="307">
        <f>L23+L22</f>
        <v>-36741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-32304</v>
      </c>
      <c r="K26" s="266">
        <f>K24+K18+K16+K19</f>
        <v>-32304</v>
      </c>
      <c r="L26" s="266">
        <f>L24+L18+L16+L19</f>
        <v>-32550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18590</v>
      </c>
      <c r="J30" s="267"/>
      <c r="K30" s="297">
        <f t="shared" si="1"/>
        <v>18590</v>
      </c>
      <c r="L30" s="267">
        <v>17702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80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0</v>
      </c>
      <c r="E36" s="297">
        <f t="shared" si="0"/>
        <v>2608</v>
      </c>
      <c r="F36" s="261">
        <f>F35+F28+F21</f>
        <v>1132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24628</v>
      </c>
      <c r="J40" s="266">
        <f>SUM(J29:J39)</f>
        <v>10533</v>
      </c>
      <c r="K40" s="266">
        <f>SUM(K29:K39)</f>
        <v>35161</v>
      </c>
      <c r="L40" s="266">
        <f>SUM(L29:L39)</f>
        <v>34228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6</v>
      </c>
      <c r="K45" s="297">
        <f t="shared" si="2"/>
        <v>6</v>
      </c>
      <c r="L45" s="267">
        <v>8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6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125</v>
      </c>
      <c r="D47" s="258"/>
      <c r="E47" s="297">
        <f t="shared" si="0"/>
        <v>125</v>
      </c>
      <c r="F47" s="258">
        <v>127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47</v>
      </c>
      <c r="K48" s="297">
        <f t="shared" si="2"/>
        <v>47</v>
      </c>
      <c r="L48" s="267">
        <v>82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14</v>
      </c>
      <c r="K49" s="297">
        <f t="shared" si="2"/>
        <v>14</v>
      </c>
      <c r="L49" s="267">
        <v>3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3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99</v>
      </c>
      <c r="K51" s="307">
        <f>SUM(K43:K50)</f>
        <v>99</v>
      </c>
      <c r="L51" s="307">
        <f>SUM(L43:L50)</f>
        <v>127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97</v>
      </c>
      <c r="D52" s="258"/>
      <c r="E52" s="297">
        <f t="shared" si="0"/>
        <v>97</v>
      </c>
      <c r="F52" s="258">
        <v>423</v>
      </c>
      <c r="G52" s="146" t="s">
        <v>156</v>
      </c>
      <c r="H52" s="128" t="s">
        <v>157</v>
      </c>
      <c r="I52" s="266">
        <f>I40+I51</f>
        <v>24628</v>
      </c>
      <c r="J52" s="266">
        <f>J40+J51</f>
        <v>10632</v>
      </c>
      <c r="K52" s="266">
        <f>K40+K51</f>
        <v>35260</v>
      </c>
      <c r="L52" s="266">
        <f>L40+L51</f>
        <v>34355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332</v>
      </c>
      <c r="D53" s="261">
        <f>SUM(D47:D52)</f>
        <v>0</v>
      </c>
      <c r="E53" s="297">
        <f t="shared" si="0"/>
        <v>332</v>
      </c>
      <c r="F53" s="261">
        <f>SUM(F47:F52)</f>
        <v>660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0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5</v>
      </c>
      <c r="D68" s="267"/>
      <c r="E68" s="297">
        <f t="shared" si="0"/>
        <v>5</v>
      </c>
      <c r="F68" s="267">
        <v>3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6</v>
      </c>
      <c r="D69" s="263">
        <f>D68+D67</f>
        <v>0</v>
      </c>
      <c r="E69" s="297">
        <f t="shared" si="0"/>
        <v>6</v>
      </c>
      <c r="F69" s="263">
        <f>F68+F67</f>
        <v>3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348</v>
      </c>
      <c r="D70" s="266">
        <f>D69+D65+D53+D44</f>
        <v>0</v>
      </c>
      <c r="E70" s="297">
        <f t="shared" si="0"/>
        <v>348</v>
      </c>
      <c r="F70" s="266">
        <f>F69+F65+F53+F44</f>
        <v>673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2956</v>
      </c>
      <c r="D71" s="261">
        <f>D70+D36</f>
        <v>0</v>
      </c>
      <c r="E71" s="297">
        <f t="shared" si="0"/>
        <v>2956</v>
      </c>
      <c r="F71" s="261">
        <f>F70+F36</f>
        <v>1805</v>
      </c>
      <c r="G71" s="130" t="s">
        <v>190</v>
      </c>
      <c r="H71" s="129" t="s">
        <v>191</v>
      </c>
      <c r="I71" s="266">
        <f>I52+I26</f>
        <v>24628</v>
      </c>
      <c r="J71" s="266">
        <f>J52+J26</f>
        <v>-21672</v>
      </c>
      <c r="K71" s="266">
        <f>K52+K26</f>
        <v>2956</v>
      </c>
      <c r="L71" s="266">
        <f>L52+L26</f>
        <v>1805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542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2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период:01.01.2014-31.12.2015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7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31</v>
      </c>
      <c r="D10" s="157">
        <v>30</v>
      </c>
      <c r="E10" s="7" t="s">
        <v>208</v>
      </c>
      <c r="F10" s="41" t="s">
        <v>209</v>
      </c>
      <c r="G10" s="157"/>
      <c r="H10" s="157">
        <v>7</v>
      </c>
    </row>
    <row r="11" spans="1:8" ht="12.75">
      <c r="A11" s="64" t="s">
        <v>210</v>
      </c>
      <c r="B11" s="45" t="s">
        <v>211</v>
      </c>
      <c r="C11" s="157">
        <v>3</v>
      </c>
      <c r="D11" s="157">
        <v>3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1216</v>
      </c>
      <c r="D14" s="157">
        <v>1356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75</v>
      </c>
      <c r="D15" s="157">
        <v>1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1325</v>
      </c>
      <c r="D18" s="22">
        <f>SUM(D9:D15)+D17</f>
        <v>1390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1325</v>
      </c>
      <c r="H19" s="159">
        <f>+IF((D18-H17)&lt;0,0,(D18-H17))</f>
        <v>1383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1325</v>
      </c>
      <c r="H20" s="22">
        <f>IF((D19=0),(H19+D20),IF((D19-D20)&lt;0,D20-D19,0))</f>
        <v>1383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6</v>
      </c>
      <c r="D25" s="157">
        <v>22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f>G29</f>
        <v>25</v>
      </c>
      <c r="H28" s="157">
        <f>H29</f>
        <v>21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25</v>
      </c>
      <c r="H29" s="158">
        <v>21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25</v>
      </c>
      <c r="H31" s="139">
        <f>+H24+H28+H30</f>
        <v>21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6</v>
      </c>
      <c r="D32" s="22">
        <f>SUM(D24:D28)+D30+D31</f>
        <v>22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19</v>
      </c>
      <c r="D33" s="131">
        <f>+IF((H31-D32)&lt;0,0,(H31-D32))</f>
        <v>0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1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19</v>
      </c>
      <c r="D35" s="140">
        <f>IF((D33-D34&gt;0),(D33-D34),0)</f>
        <v>0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1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1350</v>
      </c>
      <c r="D36" s="22">
        <f>+D35+D34+D32+D21+D20+D18</f>
        <v>1412</v>
      </c>
      <c r="E36" s="169" t="s">
        <v>283</v>
      </c>
      <c r="F36" s="165" t="s">
        <v>284</v>
      </c>
      <c r="G36" s="159">
        <f>+G35+G31+G20+G17</f>
        <v>1350</v>
      </c>
      <c r="H36" s="159">
        <f>+H35+H31+H20+H17</f>
        <v>1412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съставяне:..27.01.2016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7">
      <selection activeCell="C44" sqref="C44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период:01.01.2014-31.12.2015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17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17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-17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26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26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6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6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20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3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6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съставяне:..27.01.2016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2" t="s">
        <v>503</v>
      </c>
      <c r="C3" s="332"/>
      <c r="D3" s="332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период:01.01.2014-31.12.2015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5"/>
      <c r="F8" s="251"/>
      <c r="G8" s="252"/>
    </row>
    <row r="9" spans="1:7" ht="12.75">
      <c r="A9" s="7" t="s">
        <v>362</v>
      </c>
      <c r="B9" s="7"/>
      <c r="C9" s="251"/>
      <c r="D9" s="252"/>
      <c r="E9" s="325"/>
      <c r="F9" s="251"/>
      <c r="G9" s="252"/>
    </row>
    <row r="10" spans="1:7" ht="12.75">
      <c r="A10" s="7" t="s">
        <v>363</v>
      </c>
      <c r="B10" s="7"/>
      <c r="C10" s="251"/>
      <c r="D10" s="252"/>
      <c r="E10" s="325"/>
      <c r="F10" s="251"/>
      <c r="G10" s="252"/>
    </row>
    <row r="11" spans="1:7" ht="12.75">
      <c r="A11" s="7" t="s">
        <v>364</v>
      </c>
      <c r="B11" s="7"/>
      <c r="C11" s="251"/>
      <c r="D11" s="252"/>
      <c r="E11" s="325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съставяне:..27.01.2016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0">
      <selection activeCell="H27" sqref="H2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21.125" style="0" customWidth="1"/>
    <col min="7" max="7" width="7.25390625" style="0" customWidth="1"/>
  </cols>
  <sheetData>
    <row r="1" spans="1:7" ht="15.75">
      <c r="A1" s="344" t="s">
        <v>386</v>
      </c>
      <c r="B1" s="344"/>
      <c r="C1" s="344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период:01.01.2014-31.12.2015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f>2854+254</f>
        <v>3108</v>
      </c>
      <c r="D9" s="252" t="s">
        <v>507</v>
      </c>
      <c r="E9" s="251">
        <v>2643</v>
      </c>
      <c r="F9" s="324">
        <f t="shared" si="0"/>
        <v>12178</v>
      </c>
      <c r="G9" s="10"/>
    </row>
    <row r="10" spans="1:7" ht="12.75">
      <c r="A10" s="7" t="s">
        <v>506</v>
      </c>
      <c r="B10" s="322">
        <v>5175</v>
      </c>
      <c r="C10" s="251">
        <f>1170+67</f>
        <v>1237</v>
      </c>
      <c r="D10" s="252" t="s">
        <v>507</v>
      </c>
      <c r="E10" s="251"/>
      <c r="F10" s="324">
        <f t="shared" si="0"/>
        <v>6412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f>51+4+3</f>
        <v>58</v>
      </c>
      <c r="D12" s="252" t="s">
        <v>511</v>
      </c>
      <c r="E12" s="251">
        <f>31+4+3</f>
        <v>38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324">
        <f t="shared" si="0"/>
        <v>44</v>
      </c>
      <c r="G16" s="10" t="s">
        <v>530</v>
      </c>
    </row>
    <row r="17" spans="1:7" ht="12.75">
      <c r="A17" s="7" t="s">
        <v>521</v>
      </c>
      <c r="B17" s="251">
        <v>29</v>
      </c>
      <c r="C17" s="251">
        <f>122+9+7+8</f>
        <v>146</v>
      </c>
      <c r="D17" s="252" t="s">
        <v>522</v>
      </c>
      <c r="E17" s="251">
        <f>115+8</f>
        <v>123</v>
      </c>
      <c r="F17" s="324">
        <f t="shared" si="0"/>
        <v>52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26</v>
      </c>
      <c r="D21" s="252"/>
      <c r="E21" s="251">
        <v>26</v>
      </c>
      <c r="F21" s="7">
        <f t="shared" si="0"/>
        <v>148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6192</v>
      </c>
      <c r="D29" s="252"/>
      <c r="E29" s="7">
        <f>SUM(E8:E28)</f>
        <v>6455</v>
      </c>
      <c r="F29" s="7">
        <f>SUM(F8:F28)</f>
        <v>35167</v>
      </c>
      <c r="G29" s="10"/>
      <c r="H29" s="321">
        <f>'справка №1-БАЛАНС'!K52</f>
        <v>35260</v>
      </c>
      <c r="J29" s="321">
        <f>F29-H29</f>
        <v>-93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3" t="s">
        <v>394</v>
      </c>
      <c r="B32" s="333"/>
      <c r="C32" s="333"/>
      <c r="D32" s="333"/>
      <c r="E32" s="333"/>
      <c r="F32" s="333"/>
      <c r="G32" s="10"/>
    </row>
    <row r="33" spans="1:7" ht="12.75">
      <c r="A33" s="333" t="s">
        <v>395</v>
      </c>
      <c r="B33" s="333"/>
      <c r="C33" s="333"/>
      <c r="D33" s="333"/>
      <c r="E33" s="333"/>
      <c r="F33" s="333"/>
      <c r="G33" s="10"/>
    </row>
    <row r="34" spans="1:7" ht="32.25" customHeight="1">
      <c r="A34" s="334" t="s">
        <v>495</v>
      </c>
      <c r="B34" s="335"/>
      <c r="C34" s="335"/>
      <c r="D34" s="335"/>
      <c r="E34" s="335"/>
      <c r="F34" s="335"/>
      <c r="G34" s="10"/>
    </row>
    <row r="35" spans="1:7" ht="18" customHeight="1">
      <c r="A35" s="336" t="s">
        <v>524</v>
      </c>
      <c r="B35" s="336"/>
      <c r="C35" s="336"/>
      <c r="D35" s="336"/>
      <c r="E35" s="336"/>
      <c r="F35" s="336"/>
      <c r="G35" s="10"/>
    </row>
    <row r="36" spans="1:7" ht="12.75">
      <c r="A36" s="52" t="str">
        <f>'справка №1-БАЛАНС'!A75</f>
        <v>Дата на съставяне:..27.01.2016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61" right="0.29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1">
      <selection activeCell="A27" sqref="A27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период:01.01.2014-31.12.2015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9" t="s">
        <v>399</v>
      </c>
      <c r="B6" s="339"/>
      <c r="C6" s="339"/>
      <c r="D6" s="339"/>
      <c r="E6" s="339"/>
      <c r="F6" s="339"/>
      <c r="G6" s="339" t="s">
        <v>400</v>
      </c>
      <c r="H6" s="340"/>
      <c r="I6" s="340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24628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7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1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7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1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7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8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7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8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7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8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7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8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7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8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7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8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7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8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34895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42" t="s">
        <v>492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>
      <c r="A66" s="342" t="s">
        <v>496</v>
      </c>
      <c r="B66" s="342"/>
      <c r="C66" s="342"/>
      <c r="D66" s="342"/>
      <c r="E66" s="342"/>
      <c r="F66" s="342"/>
      <c r="G66" s="343"/>
      <c r="H66" s="343"/>
      <c r="I66" s="343"/>
    </row>
    <row r="67" spans="1:9" ht="12.75" customHeight="1">
      <c r="A67" s="342" t="s">
        <v>497</v>
      </c>
      <c r="B67" s="335"/>
      <c r="C67" s="335"/>
      <c r="D67" s="335"/>
      <c r="E67" s="335"/>
      <c r="F67" s="335"/>
      <c r="G67" s="335"/>
      <c r="H67" s="335"/>
      <c r="I67" s="335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съставяне:..27.01.2016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533</v>
      </c>
      <c r="C2" s="326" t="s">
        <v>534</v>
      </c>
      <c r="D2" s="326" t="s">
        <v>535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536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537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538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539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540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2016-01-27T10:20:07Z</cp:lastPrinted>
  <dcterms:created xsi:type="dcterms:W3CDTF">2000-06-29T12:02:40Z</dcterms:created>
  <dcterms:modified xsi:type="dcterms:W3CDTF">2016-01-27T10:22:13Z</dcterms:modified>
  <cp:category/>
  <cp:version/>
  <cp:contentType/>
  <cp:contentStatus/>
</cp:coreProperties>
</file>