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<sst xmlns="http://schemas.openxmlformats.org/spreadsheetml/2006/main" count="1057" uniqueCount="882">
  <si>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</si>
  <si>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</si>
  <si>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</si>
  <si>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</si>
  <si>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</si>
  <si>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</si>
  <si>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</si>
  <si>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</si>
  <si>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</si>
  <si>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</si>
  <si>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</si>
  <si>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</si>
  <si>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</si>
  <si>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</si>
  <si>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</si>
  <si>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</si>
  <si>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</si>
  <si>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</si>
  <si>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</si>
  <si>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</si>
  <si>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</si>
  <si>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</si>
  <si>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</si>
  <si>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</si>
  <si>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</si>
  <si>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</si>
  <si>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</si>
  <si>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</si>
  <si>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</si>
  <si>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</si>
  <si>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</si>
  <si>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</si>
  <si>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</si>
  <si>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</si>
  <si>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</si>
  <si>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</si>
  <si>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</si>
  <si>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</si>
  <si>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</si>
  <si>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</si>
  <si>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</si>
  <si>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</si>
  <si>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</si>
  <si>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</si>
  <si>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</si>
  <si>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</si>
  <si>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</si>
  <si>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</si>
  <si>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</si>
  <si>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</si>
  <si>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</si>
  <si>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</si>
  <si>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</si>
  <si>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</si>
  <si>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</si>
  <si>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</si>
  <si>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</si>
  <si>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</si>
  <si>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</si>
  <si>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</si>
  <si>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</si>
  <si>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</si>
  <si>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</si>
  <si>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</si>
  <si>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</si>
  <si>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</si>
  <si>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</si>
  <si>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</si>
  <si>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</si>
  <si>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</si>
  <si>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</si>
  <si>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</si>
  <si>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</si>
  <si>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</si>
  <si>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</si>
  <si>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</si>
  <si>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</si>
  <si>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</si>
  <si>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</si>
  <si>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</si>
  <si>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</si>
  <si>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</si>
  <si>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</si>
  <si>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</si>
  <si>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</si>
  <si>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</si>
  <si>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</si>
  <si>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</si>
  <si>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</si>
  <si>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</si>
  <si>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</si>
  <si>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</si>
  <si>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</si>
  <si>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</si>
  <si>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</si>
  <si>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</si>
  <si>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</si>
  <si>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</si>
  <si>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</si>
  <si>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</si>
  <si>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</si>
  <si>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</si>
  <si>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</si>
  <si>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</si>
  <si>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</si>
  <si>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</si>
  <si>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</si>
  <si>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</si>
  <si>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</si>
  <si>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</si>
  <si>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</si>
  <si>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</si>
  <si>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</si>
  <si>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</si>
  <si>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</si>
  <si>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</si>
  <si>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</si>
  <si>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</si>
  <si>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</si>
  <si>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</si>
  <si>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</si>
  <si>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</si>
  <si>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</si>
  <si>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</si>
  <si>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</si>
  <si>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</si>
  <si>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</si>
  <si>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</si>
  <si>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</si>
  <si>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</si>
  <si>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</si>
  <si>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</si>
  <si>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</si>
  <si>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</si>
  <si>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</si>
  <si>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</si>
  <si>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</si>
  <si>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</si>
  <si>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</si>
  <si>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</si>
  <si>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</si>
  <si>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</si>
  <si>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</si>
  <si>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</si>
  <si>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</si>
  <si>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</si>
  <si>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</si>
  <si>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</si>
  <si>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</si>
  <si>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</si>
  <si>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</si>
  <si>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</si>
  <si>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</si>
  <si>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</si>
  <si>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</si>
  <si>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</si>
  <si>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</si>
  <si>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</si>
  <si>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</si>
  <si>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</si>
  <si>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</si>
  <si>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</si>
  <si>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</si>
  <si>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</si>
  <si>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</si>
  <si>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</si>
  <si>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</si>
  <si>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</si>
  <si>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</si>
  <si>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</si>
  <si>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</si>
  <si>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</si>
  <si>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</si>
  <si>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</si>
  <si>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</si>
  <si>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</si>
  <si>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</si>
  <si>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</si>
  <si>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</si>
  <si>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</si>
  <si>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</si>
  <si>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</si>
  <si>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</si>
  <si>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</si>
  <si>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</si>
  <si>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</si>
  <si>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</si>
  <si>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</si>
  <si>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</si>
  <si>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</si>
  <si>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</si>
  <si>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</si>
  <si>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</si>
  <si>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</si>
  <si>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</si>
  <si>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</si>
  <si>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</si>
  <si>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</si>
  <si>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</si>
  <si>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</si>
  <si>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</si>
  <si>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</si>
  <si>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</si>
  <si>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</si>
  <si>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</si>
  <si>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</si>
  <si>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</si>
  <si>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</si>
  <si>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</si>
  <si>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</si>
  <si>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</si>
  <si>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</si>
  <si>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</si>
  <si>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</si>
  <si>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</si>
  <si>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</si>
  <si>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</si>
  <si>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</si>
  <si>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</si>
  <si>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</si>
  <si>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</si>
  <si>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</si>
  <si>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</si>
  <si>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</si>
  <si>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</si>
  <si>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</si>
  <si>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</si>
  <si>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</si>
  <si>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</si>
  <si>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</si>
  <si>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</si>
  <si>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</si>
  <si>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</si>
  <si>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</si>
  <si>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</si>
  <si>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</si>
  <si>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</si>
  <si>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</si>
  <si>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</si>
  <si>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</si>
  <si>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</si>
  <si>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</si>
  <si>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</si>
  <si>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</si>
  <si>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</si>
  <si>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</si>
  <si>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</si>
  <si>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</si>
  <si>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</si>
  <si>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</si>
  <si>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</si>
  <si>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</si>
  <si>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</si>
  <si>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</si>
  <si>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</si>
  <si>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</si>
  <si>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</si>
  <si>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</si>
  <si>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</si>
  <si>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</si>
  <si>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</si>
  <si>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</si>
  <si>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</si>
  <si>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</si>
  <si>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</si>
  <si>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</si>
  <si>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</si>
  <si>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</si>
  <si>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</si>
  <si>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</si>
  <si>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</si>
  <si>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</si>
  <si>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</si>
  <si>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</si>
  <si>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</si>
  <si>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</si>
  <si>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</si>
  <si>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</si>
  <si>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</si>
  <si>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</si>
  <si>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</si>
  <si>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</si>
  <si>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</si>
  <si>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</si>
  <si>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</si>
  <si>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</si>
  <si>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</si>
  <si>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</si>
  <si>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</si>
  <si>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</si>
  <si>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</si>
  <si>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</si>
  <si>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</si>
  <si>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</si>
  <si>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</si>
  <si>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</si>
  <si>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</si>
  <si>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</si>
  <si>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</si>
  <si>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</si>
  <si>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</si>
  <si>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</si>
  <si>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</si>
  <si>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</si>
  <si>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</si>
  <si>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</si>
  <si>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</si>
  <si>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</si>
  <si>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</si>
  <si>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</si>
  <si>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</si>
  <si>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</si>
  <si>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</si>
  <si>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</si>
  <si>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</si>
  <si>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</si>
  <si>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</si>
  <si>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</si>
  <si>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</si>
  <si>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</si>
  <si>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</si>
  <si>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</si>
  <si>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</si>
  <si>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</si>
  <si>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</si>
  <si>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</si>
  <si>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</si>
  <si>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</si>
  <si>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</si>
  <si>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</si>
  <si>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</si>
  <si>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</si>
  <si>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</si>
  <si>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</si>
  <si>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</si>
  <si>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</si>
  <si>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</si>
  <si>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</si>
  <si>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</si>
  <si>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</si>
  <si>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</si>
  <si>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</si>
  <si>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</si>
  <si>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</si>
  <si>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</si>
  <si>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</si>
  <si>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</si>
  <si>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</si>
  <si>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</si>
  <si>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</si>
  <si>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</si>
  <si>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</si>
  <si>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</si>
  <si>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</si>
  <si>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</si>
  <si>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</si>
  <si>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</si>
  <si>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</si>
  <si>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</si>
  <si>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</si>
  <si>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</si>
  <si>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</si>
  <si>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</si>
  <si>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</si>
  <si>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</si>
  <si>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</si>
  <si>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</si>
  <si>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</si>
  <si>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</si>
  <si>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</si>
  <si>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</si>
  <si>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</si>
  <si>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</si>
  <si>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</si>
  <si>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</si>
  <si>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</si>
  <si>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</si>
  <si>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</si>
  <si>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</si>
  <si>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</si>
  <si>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</si>
  <si>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</si>
  <si>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</si>
  <si>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</si>
  <si>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</si>
  <si>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</si>
  <si>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</si>
  <si>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</si>
  <si>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</si>
  <si>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</si>
  <si>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</si>
  <si>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</si>
  <si>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</si>
  <si>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</si>
  <si>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</si>
  <si>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</si>
  <si>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</si>
  <si>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</si>
  <si>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</si>
  <si>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</si>
  <si>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</si>
  <si>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</si>
  <si>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</si>
  <si>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</si>
  <si>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</si>
  <si>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</si>
  <si>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</si>
  <si>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</si>
  <si>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</si>
  <si>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</si>
  <si>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</si>
  <si>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</si>
  <si>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</si>
  <si>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</si>
  <si>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</si>
  <si>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</si>
  <si>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</si>
  <si>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</si>
  <si>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</si>
  <si>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</si>
  <si>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</si>
  <si>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</si>
  <si>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</si>
  <si>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</si>
  <si>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</si>
  <si>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</si>
  <si>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</si>
  <si>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</si>
  <si>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</si>
  <si>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</si>
  <si>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</si>
  <si>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</si>
  <si>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</si>
  <si>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</si>
  <si>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</si>
  <si>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</si>
  <si>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</si>
  <si>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</si>
  <si>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</si>
  <si>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</si>
  <si>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</si>
  <si>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</si>
  <si>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</si>
  <si>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</si>
  <si>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</si>
  <si>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</si>
  <si>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</si>
  <si>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</si>
  <si>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</si>
  <si>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</si>
  <si>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</si>
  <si>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</si>
  <si>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</si>
  <si>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</si>
  <si>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</si>
  <si>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</si>
  <si>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</si>
  <si>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</si>
  <si>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</si>
  <si>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</si>
  <si>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</si>
  <si>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</si>
  <si>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</si>
  <si>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</si>
  <si>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</si>
  <si>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</si>
  <si>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</si>
  <si>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</si>
  <si>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</si>
  <si>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</si>
  <si>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</si>
  <si>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</si>
  <si>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</si>
  <si>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</si>
  <si>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</si>
  <si>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</si>
  <si>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</si>
  <si>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</si>
  <si>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</si>
  <si>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</si>
  <si>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</si>
  <si>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</si>
  <si>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</si>
  <si>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</si>
  <si>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</si>
  <si>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</si>
  <si>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</si>
  <si>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</si>
  <si>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</si>
  <si>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</si>
  <si>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</si>
  <si>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</si>
  <si>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</si>
  <si>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</si>
  <si>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</si>
  <si>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</si>
  <si>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</si>
  <si>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</si>
  <si>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</si>
  <si>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</si>
  <si>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</si>
  <si>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</si>
  <si>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</si>
  <si>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</si>
  <si>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</si>
  <si>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</si>
  <si>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</si>
  <si>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</si>
  <si>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</si>
  <si>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</si>
  <si>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</si>
  <si>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</si>
  <si>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</si>
  <si>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</si>
  <si>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</si>
  <si>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</si>
  <si>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</si>
  <si>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</si>
  <si>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</si>
  <si>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</si>
  <si>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</si>
  <si>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</si>
  <si>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</si>
  <si>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</si>
  <si>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</si>
  <si>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</si>
  <si>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</si>
  <si>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</si>
  <si>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</si>
  <si>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</si>
  <si>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</si>
  <si>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</si>
  <si>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</si>
  <si>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</si>
  <si>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</si>
  <si>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</si>
  <si>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</si>
  <si>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</si>
  <si>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</si>
  <si>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</si>
  <si>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</si>
  <si>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</si>
  <si>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</si>
  <si>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</si>
  <si>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</si>
  <si>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</si>
  <si>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</si>
  <si>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</si>
  <si>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</si>
  <si>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</si>
  <si>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</si>
  <si>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</si>
  <si>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</si>
  <si>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</si>
  <si>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</si>
  <si>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</si>
  <si>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</si>
  <si>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</si>
  <si>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</si>
  <si>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</si>
  <si>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</si>
  <si>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</si>
  <si>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</si>
  <si>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</si>
  <si>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</si>
  <si>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</si>
  <si>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</si>
  <si>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</si>
  <si>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</si>
  <si>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</si>
  <si>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</si>
  <si>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</si>
  <si>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</si>
  <si>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</si>
  <si>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</si>
  <si>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</si>
  <si>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</si>
  <si>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</si>
  <si>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</si>
  <si>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</si>
  <si>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</si>
  <si>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</si>
  <si>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</si>
  <si>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</si>
  <si>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</si>
  <si>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</si>
  <si>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</si>
  <si>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</si>
  <si>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</si>
  <si>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</si>
  <si>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</si>
  <si>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</si>
  <si>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</si>
  <si>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</si>
  <si>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</si>
  <si>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</si>
  <si>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</si>
  <si>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</si>
  <si>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</si>
  <si>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</si>
  <si>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</si>
  <si>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</si>
  <si>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</si>
  <si>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</si>
  <si>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</si>
  <si>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</si>
  <si>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</si>
  <si>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</si>
  <si>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</si>
  <si>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</si>
  <si>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</si>
  <si>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</si>
  <si>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</si>
  <si>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</si>
  <si>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</si>
  <si>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</si>
  <si>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</si>
  <si>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</si>
  <si>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</si>
  <si>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</si>
  <si>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</si>
  <si>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</si>
  <si>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</si>
  <si>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</si>
  <si>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</si>
  <si>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</si>
  <si>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</si>
  <si>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</si>
  <si>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</si>
  <si>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</si>
  <si>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</si>
  <si>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</si>
  <si>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</si>
  <si>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</si>
  <si>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</si>
  <si>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</si>
  <si>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</si>
  <si>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</si>
  <si>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</si>
  <si>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</si>
  <si>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</si>
  <si>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</si>
  <si>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</si>
  <si>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</si>
  <si>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</si>
  <si>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</si>
  <si>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</si>
  <si>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</si>
  <si>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</si>
  <si>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</si>
  <si>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</si>
  <si>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</si>
  <si>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</si>
  <si>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</si>
  <si>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</si>
  <si>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</si>
  <si>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</si>
  <si>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</si>
  <si>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</si>
  <si>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</si>
  <si>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</si>
  <si>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</si>
  <si>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</si>
  <si>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</si>
  <si>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</si>
  <si>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</si>
  <si>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</si>
  <si>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</si>
  <si>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</si>
  <si>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</si>
  <si>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</si>
  <si>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</si>
  <si>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</si>
  <si>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</si>
  <si>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</si>
  <si>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</si>
  <si>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</si>
  <si>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</si>
  <si>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</si>
  <si>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</si>
  <si>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</si>
  <si>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</si>
  <si>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</si>
  <si>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</si>
  <si>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</si>
  <si>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</si>
  <si>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</si>
  <si>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</si>
  <si>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</si>
  <si>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</si>
  <si>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</si>
  <si>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</si>
  <si>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</si>
  <si>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</si>
  <si>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</si>
  <si>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</si>
  <si>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</si>
  <si>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</si>
  <si>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</si>
  <si>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</si>
  <si>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</si>
  <si>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</si>
  <si>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</si>
  <si>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</si>
  <si>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</si>
  <si>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</si>
  <si>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</si>
  <si>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</si>
  <si>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</si>
  <si>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</si>
  <si>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</si>
  <si>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</si>
  <si>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</si>
  <si>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</si>
  <si>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</si>
  <si>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</si>
  <si>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</si>
  <si>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</si>
  <si>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</si>
  <si>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</si>
  <si>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</si>
  <si>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</si>
  <si>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</si>
  <si>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</si>
  <si>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</si>
  <si>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</si>
  <si>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</si>
  <si>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</si>
  <si>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</si>
  <si>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</si>
  <si>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</si>
  <si>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</si>
  <si>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</si>
  <si>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</si>
  <si>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</si>
  <si>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</si>
  <si>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</si>
  <si>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</si>
  <si>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</si>
  <si>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</si>
  <si>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</si>
  <si>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</si>
  <si>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</si>
  <si>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</si>
  <si>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</si>
  <si>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</si>
  <si>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</si>
  <si>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</si>
  <si>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</si>
  <si>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</si>
  <si>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</si>
  <si>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</si>
  <si>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</si>
  <si>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</si>
  <si>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</si>
  <si>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</si>
  <si>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</si>
  <si>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</si>
  <si>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</si>
  <si>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</si>
  <si>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</si>
  <si>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</si>
  <si>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</si>
  <si>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</si>
  <si>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</si>
  <si>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</si>
  <si>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</si>
  <si>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</si>
  <si>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</si>
  <si>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</si>
  <si>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</si>
  <si>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</si>
  <si>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</si>
  <si>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</si>
  <si>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</si>
  <si>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</si>
  <si>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</si>
  <si>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</si>
  <si>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</si>
  <si>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</si>
  <si>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</si>
  <si>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</si>
  <si>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</si>
  <si>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</si>
  <si>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</si>
  <si>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</si>
  <si>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</si>
  <si>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</si>
  <si>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</si>
  <si>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</si>
  <si>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</si>
  <si>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</si>
  <si>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</si>
  <si>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</si>
  <si>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</si>
  <si>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</si>
  <si>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</si>
  <si>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</si>
  <si>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</si>
  <si>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</si>
  <si>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</si>
  <si>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</si>
  <si>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</si>
  <si>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</si>
  <si>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</si>
  <si>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</si>
  <si>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</si>
  <si>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</si>
  <si>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</si>
  <si>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</si>
  <si>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</si>
  <si>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</si>
  <si>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</si>
  <si>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</si>
  <si>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</si>
  <si>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</si>
  <si>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</si>
  <si>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</si>
  <si>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</si>
  <si>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</si>
  <si>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</si>
  <si>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</si>
  <si>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</si>
  <si>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</si>
  <si>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</si>
  <si>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</si>
  <si>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</si>
  <si>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</si>
  <si>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</si>
  <si>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</si>
  <si>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</si>
  <si>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</si>
  <si>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</si>
  <si>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</si>
  <si>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</si>
  <si>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</si>
  <si>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</si>
  <si>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</si>
  <si>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</si>
  <si>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</si>
  <si>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</si>
  <si>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</si>
  <si>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</si>
  <si>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</si>
  <si>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</si>
  <si>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</si>
  <si>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</si>
  <si>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</si>
  <si>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</si>
  <si>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</si>
  <si>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</si>
  <si>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</si>
  <si>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</si>
  <si>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</si>
  <si>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</si>
  <si>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</si>
  <si>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</si>
  <si>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</si>
  <si>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</si>
  <si>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</si>
  <si>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</si>
  <si>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</si>
  <si>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</si>
  <si>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НЕКОНСОЛИДИРАН</t>
  </si>
  <si>
    <t>,020955078</t>
  </si>
  <si>
    <t>1199-1</t>
  </si>
  <si>
    <t>1. Алфа Енемона ООД</t>
  </si>
  <si>
    <t>1. Енемона Ютилитис ЕАД</t>
  </si>
  <si>
    <t>2. ФЕЕИ АДСИЦ</t>
  </si>
  <si>
    <t>3. Пирин Пауър АД</t>
  </si>
  <si>
    <t>4. Артанес Майнинг Груп АД</t>
  </si>
  <si>
    <t>5. ФИНИ АДСИЦ</t>
  </si>
  <si>
    <t>6. Хемусгаз АД</t>
  </si>
  <si>
    <t>7. Еско инженеринг АД</t>
  </si>
  <si>
    <t>8.ТФЕЦ Никопол ЕАД</t>
  </si>
  <si>
    <t>"ЕНЕМОНА"АД</t>
  </si>
  <si>
    <t>01.01.2014-31.12.2014 година</t>
  </si>
  <si>
    <t>9.Емко АД</t>
  </si>
  <si>
    <t>10. ФЕЦ Младеново ЕООД</t>
  </si>
  <si>
    <t>Дата на съставяне: 11.02.2015</t>
  </si>
  <si>
    <t xml:space="preserve">Дата  на съставяне:      11.02.2015                              </t>
  </si>
  <si>
    <t>Дата на съставяне:        11.02.2015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</si>
</sst>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  <numFmt numFmtId="174" formatCode="#,##0;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3" fontId="10" fillId="0" borderId="10" xfId="64" applyNumberFormat="1" applyFont="1" applyFill="1" applyBorder="1" applyAlignment="1" applyProtection="1">
      <alignment vertical="center"/>
      <protection locked="0"/>
    </xf>
    <xf numFmtId="4" fontId="4" fillId="0" borderId="0" xfId="58" applyNumberFormat="1" applyFont="1" applyAlignment="1">
      <alignment horizontal="left" vertical="center" wrapText="1"/>
      <protection/>
    </xf>
    <xf numFmtId="4" fontId="3" fillId="0" borderId="0" xfId="58" applyNumberFormat="1" applyFont="1" applyAlignment="1">
      <alignment horizontal="centerContinuous" vertical="center" wrapText="1"/>
      <protection/>
    </xf>
    <xf numFmtId="4" fontId="3" fillId="0" borderId="0" xfId="58" applyNumberFormat="1" applyFont="1" applyAlignment="1">
      <alignment horizontal="center" vertical="center" wrapText="1"/>
      <protection/>
    </xf>
    <xf numFmtId="4" fontId="4" fillId="0" borderId="0" xfId="59" applyNumberFormat="1" applyFont="1" applyAlignment="1">
      <alignment horizontal="center"/>
      <protection/>
    </xf>
    <xf numFmtId="4" fontId="4" fillId="0" borderId="0" xfId="59" applyNumberFormat="1" applyFont="1" applyBorder="1" applyAlignment="1">
      <alignment vertical="justify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8" applyNumberFormat="1" applyFont="1" applyBorder="1" applyAlignment="1">
      <alignment horizontal="left" vertical="center" wrapText="1"/>
      <protection/>
    </xf>
    <xf numFmtId="4" fontId="4" fillId="0" borderId="0" xfId="58" applyNumberFormat="1" applyFont="1">
      <alignment/>
      <protection/>
    </xf>
    <xf numFmtId="4" fontId="4" fillId="0" borderId="0" xfId="60" applyNumberFormat="1" applyFont="1">
      <alignment/>
      <protection/>
    </xf>
    <xf numFmtId="174" fontId="21" fillId="35" borderId="10" xfId="0" applyNumberFormat="1" applyFont="1" applyFill="1" applyBorder="1" applyAlignment="1" applyProtection="1">
      <alignment horizontal="right"/>
      <protection locked="0"/>
    </xf>
    <xf numFmtId="174" fontId="21" fillId="39" borderId="10" xfId="0" applyNumberFormat="1" applyFont="1" applyFill="1" applyBorder="1" applyAlignment="1" applyProtection="1">
      <alignment horizontal="right"/>
      <protection locked="0"/>
    </xf>
    <xf numFmtId="3" fontId="8" fillId="34" borderId="12" xfId="61" applyNumberFormat="1" applyFont="1" applyFill="1" applyBorder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186"/>
  <sheetViews>
    <sheetView zoomScalePageLayoutView="0" workbookViewId="0" topLeftCell="A64">
      <selection activeCell="C75" sqref="C7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3" t="s">
        <v>1</v>
      </c>
      <c r="B3" s="594"/>
      <c r="C3" s="594"/>
      <c r="D3" s="594"/>
      <c r="E3" s="462" t="s">
        <v>875</v>
      </c>
      <c r="F3" s="217" t="s">
        <v>2</v>
      </c>
      <c r="G3" s="172"/>
      <c r="H3" s="461" t="s">
        <v>864</v>
      </c>
    </row>
    <row r="4" spans="1:8" ht="15">
      <c r="A4" s="593" t="s">
        <v>3</v>
      </c>
      <c r="B4" s="599"/>
      <c r="C4" s="599"/>
      <c r="D4" s="599"/>
      <c r="E4" s="504" t="s">
        <v>863</v>
      </c>
      <c r="F4" s="595" t="s">
        <v>4</v>
      </c>
      <c r="G4" s="596"/>
      <c r="H4" s="461" t="s">
        <v>865</v>
      </c>
    </row>
    <row r="5" spans="1:8" ht="15">
      <c r="A5" s="593" t="s">
        <v>5</v>
      </c>
      <c r="B5" s="594"/>
      <c r="C5" s="594"/>
      <c r="D5" s="594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5608</v>
      </c>
      <c r="D11" s="592">
        <v>5608</v>
      </c>
      <c r="E11" s="237" t="s">
        <v>22</v>
      </c>
      <c r="F11" s="242" t="s">
        <v>23</v>
      </c>
      <c r="G11" s="152">
        <v>13037</v>
      </c>
      <c r="H11" s="152">
        <v>13037</v>
      </c>
    </row>
    <row r="12" spans="1:8" ht="15">
      <c r="A12" s="235" t="s">
        <v>24</v>
      </c>
      <c r="B12" s="241" t="s">
        <v>25</v>
      </c>
      <c r="C12" s="151">
        <v>7822</v>
      </c>
      <c r="D12" s="592">
        <v>14910</v>
      </c>
      <c r="E12" s="237" t="s">
        <v>26</v>
      </c>
      <c r="F12" s="242" t="s">
        <v>27</v>
      </c>
      <c r="G12" s="153">
        <v>11934</v>
      </c>
      <c r="H12" s="153">
        <v>11934</v>
      </c>
    </row>
    <row r="13" spans="1:8" ht="15">
      <c r="A13" s="235" t="s">
        <v>28</v>
      </c>
      <c r="B13" s="241" t="s">
        <v>29</v>
      </c>
      <c r="C13" s="151">
        <v>868</v>
      </c>
      <c r="D13" s="592">
        <v>1291</v>
      </c>
      <c r="E13" s="237" t="s">
        <v>30</v>
      </c>
      <c r="F13" s="242" t="s">
        <v>31</v>
      </c>
      <c r="G13" s="153">
        <v>1103</v>
      </c>
      <c r="H13" s="153">
        <v>1103</v>
      </c>
    </row>
    <row r="14" spans="1:8" ht="15">
      <c r="A14" s="235" t="s">
        <v>32</v>
      </c>
      <c r="B14" s="241" t="s">
        <v>33</v>
      </c>
      <c r="C14" s="151"/>
      <c r="D14" s="592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1661</v>
      </c>
      <c r="D15" s="592">
        <v>1977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362</v>
      </c>
      <c r="D16" s="592">
        <v>404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5783</v>
      </c>
      <c r="D17" s="592">
        <v>5774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293</v>
      </c>
      <c r="D18" s="592">
        <v>460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22397</v>
      </c>
      <c r="D19" s="155">
        <f>SUM(D11:D18)</f>
        <v>30424</v>
      </c>
      <c r="E19" s="237" t="s">
        <v>53</v>
      </c>
      <c r="F19" s="242" t="s">
        <v>54</v>
      </c>
      <c r="G19" s="152">
        <f>36262-27523</f>
        <v>8739</v>
      </c>
      <c r="H19" s="152">
        <f>36262-27523</f>
        <v>8739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10422</v>
      </c>
      <c r="D20" s="151"/>
      <c r="E20" s="237" t="s">
        <v>57</v>
      </c>
      <c r="F20" s="242" t="s">
        <v>58</v>
      </c>
      <c r="G20" s="158"/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28709</v>
      </c>
      <c r="H21" s="156">
        <f>SUM(H22:H24)</f>
        <v>28709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27716</v>
      </c>
      <c r="H22" s="152">
        <v>27716</v>
      </c>
    </row>
    <row r="23" spans="1:13" ht="15">
      <c r="A23" s="235" t="s">
        <v>66</v>
      </c>
      <c r="B23" s="241" t="s">
        <v>67</v>
      </c>
      <c r="C23" s="151">
        <v>436</v>
      </c>
      <c r="D23" s="151">
        <v>495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23</v>
      </c>
      <c r="D24" s="151">
        <v>34</v>
      </c>
      <c r="E24" s="237" t="s">
        <v>72</v>
      </c>
      <c r="F24" s="242" t="s">
        <v>73</v>
      </c>
      <c r="G24" s="152">
        <v>993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37448</v>
      </c>
      <c r="H25" s="154">
        <f>H19+H20+H21</f>
        <v>37448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459</v>
      </c>
      <c r="D27" s="155">
        <f>SUM(D23:D26)</f>
        <v>529</v>
      </c>
      <c r="E27" s="253" t="s">
        <v>83</v>
      </c>
      <c r="F27" s="242" t="s">
        <v>84</v>
      </c>
      <c r="G27" s="154">
        <f>SUM(G28:G30)</f>
        <v>-29540</v>
      </c>
      <c r="H27" s="154">
        <f>SUM(H28:H30)</f>
        <v>-3185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-29540</v>
      </c>
      <c r="H29" s="316">
        <v>-3185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146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-26355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-29394</v>
      </c>
      <c r="H33" s="154">
        <f>H27+H31+H32</f>
        <v>-29540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13025</v>
      </c>
      <c r="D34" s="155">
        <f>SUM(D35:D38)</f>
        <v>15456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13021</v>
      </c>
      <c r="D35" s="151">
        <v>15452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21091</v>
      </c>
      <c r="H36" s="154">
        <f>H25+H17+H33</f>
        <v>20945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2545+31</f>
        <v>2576</v>
      </c>
      <c r="H44" s="152">
        <f>6702+87</f>
        <v>6789</v>
      </c>
    </row>
    <row r="45" spans="1:15" ht="15">
      <c r="A45" s="235" t="s">
        <v>136</v>
      </c>
      <c r="B45" s="249" t="s">
        <v>137</v>
      </c>
      <c r="C45" s="155">
        <f>C34+C39+C44</f>
        <v>13025</v>
      </c>
      <c r="D45" s="155">
        <f>D34+D39+D44</f>
        <v>15456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>
        <v>23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359</v>
      </c>
      <c r="D48" s="151">
        <v>470</v>
      </c>
      <c r="E48" s="237" t="s">
        <v>149</v>
      </c>
      <c r="F48" s="242" t="s">
        <v>150</v>
      </c>
      <c r="G48" s="152">
        <v>1923</v>
      </c>
      <c r="H48" s="152">
        <v>2619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4499</v>
      </c>
      <c r="H49" s="154">
        <f>SUM(H43:H48)</f>
        <v>9431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4521</v>
      </c>
      <c r="D50" s="151">
        <v>6153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4880</v>
      </c>
      <c r="D51" s="155">
        <f>SUM(D47:D50)</f>
        <v>6623</v>
      </c>
      <c r="E51" s="251" t="s">
        <v>157</v>
      </c>
      <c r="F51" s="245" t="s">
        <v>158</v>
      </c>
      <c r="G51" s="152">
        <v>368</v>
      </c>
      <c r="H51" s="152">
        <v>368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567</v>
      </c>
      <c r="D54" s="151">
        <v>567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51750</v>
      </c>
      <c r="D55" s="155">
        <f>D19+D20+D21+D27+D32+D45+D51+D53+D54</f>
        <v>53599</v>
      </c>
      <c r="E55" s="237" t="s">
        <v>172</v>
      </c>
      <c r="F55" s="261" t="s">
        <v>173</v>
      </c>
      <c r="G55" s="154">
        <f>G49+G51+G52+G53+G54</f>
        <v>4867</v>
      </c>
      <c r="H55" s="154">
        <f>H49+H51+H52+H53+H54</f>
        <v>9799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3461</v>
      </c>
      <c r="D58" s="151">
        <v>7900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>
        <v>797</v>
      </c>
      <c r="E59" s="251" t="s">
        <v>181</v>
      </c>
      <c r="F59" s="242" t="s">
        <v>182</v>
      </c>
      <c r="G59" s="152">
        <v>60091</v>
      </c>
      <c r="H59" s="152">
        <v>56436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60</v>
      </c>
      <c r="H60" s="152">
        <v>78</v>
      </c>
    </row>
    <row r="61" spans="1:18" ht="15">
      <c r="A61" s="235" t="s">
        <v>187</v>
      </c>
      <c r="B61" s="244" t="s">
        <v>188</v>
      </c>
      <c r="C61" s="151">
        <v>138</v>
      </c>
      <c r="D61" s="151">
        <v>156</v>
      </c>
      <c r="E61" s="243" t="s">
        <v>189</v>
      </c>
      <c r="F61" s="272" t="s">
        <v>190</v>
      </c>
      <c r="G61" s="154">
        <f>SUM(G62:G68)</f>
        <v>53904</v>
      </c>
      <c r="H61" s="154">
        <f>SUM(H62:H68)</f>
        <v>38207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12576+2960</f>
        <v>15536</v>
      </c>
      <c r="H62" s="152">
        <f>2803+1178</f>
        <v>3981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1512</v>
      </c>
      <c r="H63" s="152">
        <v>2070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3599</v>
      </c>
      <c r="D64" s="155">
        <f>SUM(D58:D63)</f>
        <v>8853</v>
      </c>
      <c r="E64" s="237" t="s">
        <v>200</v>
      </c>
      <c r="F64" s="242" t="s">
        <v>201</v>
      </c>
      <c r="G64" s="152">
        <v>16762</v>
      </c>
      <c r="H64" s="152">
        <v>16163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2838</v>
      </c>
      <c r="H65" s="152">
        <v>2494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4371</v>
      </c>
      <c r="H66" s="152">
        <v>2199</v>
      </c>
    </row>
    <row r="67" spans="1:8" ht="15">
      <c r="A67" s="235" t="s">
        <v>207</v>
      </c>
      <c r="B67" s="241" t="s">
        <v>208</v>
      </c>
      <c r="C67" s="151">
        <f>524+70</f>
        <v>594</v>
      </c>
      <c r="D67" s="151">
        <f>2097+298</f>
        <v>2395</v>
      </c>
      <c r="E67" s="237" t="s">
        <v>209</v>
      </c>
      <c r="F67" s="242" t="s">
        <v>210</v>
      </c>
      <c r="G67" s="152">
        <v>6628</v>
      </c>
      <c r="H67" s="152">
        <v>4664</v>
      </c>
    </row>
    <row r="68" spans="1:8" ht="15">
      <c r="A68" s="235" t="s">
        <v>211</v>
      </c>
      <c r="B68" s="241" t="s">
        <v>212</v>
      </c>
      <c r="C68" s="151">
        <f>17754+34730</f>
        <v>52484</v>
      </c>
      <c r="D68" s="151">
        <f>19479+23470</f>
        <v>42949</v>
      </c>
      <c r="E68" s="237" t="s">
        <v>213</v>
      </c>
      <c r="F68" s="242" t="s">
        <v>214</v>
      </c>
      <c r="G68" s="152">
        <v>6257</v>
      </c>
      <c r="H68" s="152">
        <v>6636</v>
      </c>
    </row>
    <row r="69" spans="1:8" ht="15">
      <c r="A69" s="235" t="s">
        <v>215</v>
      </c>
      <c r="B69" s="241" t="s">
        <v>216</v>
      </c>
      <c r="C69" s="151">
        <v>17336</v>
      </c>
      <c r="D69" s="151">
        <v>8491</v>
      </c>
      <c r="E69" s="251" t="s">
        <v>78</v>
      </c>
      <c r="F69" s="242" t="s">
        <v>217</v>
      </c>
      <c r="G69" s="152">
        <f>5969+50+1</f>
        <v>6020</v>
      </c>
      <c r="H69" s="152">
        <f>5406+50</f>
        <v>5456</v>
      </c>
    </row>
    <row r="70" spans="1:8" ht="15">
      <c r="A70" s="235" t="s">
        <v>218</v>
      </c>
      <c r="B70" s="241" t="s">
        <v>219</v>
      </c>
      <c r="C70" s="151">
        <v>15274</v>
      </c>
      <c r="D70" s="151">
        <v>12628</v>
      </c>
      <c r="E70" s="237" t="s">
        <v>220</v>
      </c>
      <c r="F70" s="242" t="s">
        <v>221</v>
      </c>
      <c r="G70" s="152">
        <f>2675</f>
        <v>2675</v>
      </c>
      <c r="H70" s="152">
        <v>3687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122750</v>
      </c>
      <c r="H71" s="161">
        <f>H59+H60+H61+H69+H70</f>
        <v>103864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229</v>
      </c>
      <c r="D73" s="151">
        <v>328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5502</v>
      </c>
      <c r="D74" s="151">
        <v>4509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91419</v>
      </c>
      <c r="D75" s="155">
        <f>SUM(D67:D74)</f>
        <v>71300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122750</v>
      </c>
      <c r="H79" s="162">
        <f>H71+H74+H75+H76</f>
        <v>103864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</v>
      </c>
      <c r="D87" s="151">
        <v>428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1867</v>
      </c>
      <c r="D88" s="151">
        <v>250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61</v>
      </c>
      <c r="D89" s="151">
        <v>178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1940</v>
      </c>
      <c r="D91" s="155">
        <f>SUM(D87:D90)</f>
        <v>856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96958</v>
      </c>
      <c r="D93" s="155">
        <f>D64+D75+D84+D91+D92</f>
        <v>81009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148708</v>
      </c>
      <c r="D94" s="164">
        <f>D93+D55</f>
        <v>134608</v>
      </c>
      <c r="E94" s="449" t="s">
        <v>270</v>
      </c>
      <c r="F94" s="289" t="s">
        <v>271</v>
      </c>
      <c r="G94" s="165">
        <f>G36+G39+G55+G79</f>
        <v>148708</v>
      </c>
      <c r="H94" s="165">
        <f>H36+H39+H55+H79</f>
        <v>134608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4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97" t="s">
        <v>273</v>
      </c>
      <c r="D98" s="597"/>
      <c r="E98" s="59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7" t="s">
        <v>855</v>
      </c>
      <c r="D100" s="598"/>
      <c r="E100" s="598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66"/>
  <sheetViews>
    <sheetView zoomScalePageLayoutView="0" workbookViewId="0" topLeftCell="A1">
      <selection activeCell="G13" sqref="G13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2" t="str">
        <f>'справка №1-БАЛАНС'!E3</f>
        <v>"ЕНЕМОНА"АД</v>
      </c>
      <c r="C2" s="602"/>
      <c r="D2" s="602"/>
      <c r="E2" s="602"/>
      <c r="F2" s="604" t="s">
        <v>2</v>
      </c>
      <c r="G2" s="604"/>
      <c r="H2" s="525" t="str">
        <f>'справка №1-БАЛАНС'!H3</f>
        <v>,020955078</v>
      </c>
    </row>
    <row r="3" spans="1:8" ht="15">
      <c r="A3" s="467" t="s">
        <v>275</v>
      </c>
      <c r="B3" s="602" t="str">
        <f>'справка №1-БАЛАНС'!E4</f>
        <v> НЕКОНСОЛИДИРАН</v>
      </c>
      <c r="C3" s="602"/>
      <c r="D3" s="602"/>
      <c r="E3" s="602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3" t="str">
        <f>'справка №1-БАЛАНС'!E5</f>
        <v>01.01.2014-31.12.2014 година</v>
      </c>
      <c r="C4" s="603"/>
      <c r="D4" s="603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16081</v>
      </c>
      <c r="D9" s="46">
        <v>26532</v>
      </c>
      <c r="E9" s="298" t="s">
        <v>285</v>
      </c>
      <c r="F9" s="548" t="s">
        <v>286</v>
      </c>
      <c r="G9" s="549">
        <v>61238</v>
      </c>
      <c r="H9" s="549">
        <v>60615</v>
      </c>
    </row>
    <row r="10" spans="1:8" ht="12">
      <c r="A10" s="298" t="s">
        <v>287</v>
      </c>
      <c r="B10" s="299" t="s">
        <v>288</v>
      </c>
      <c r="C10" s="46">
        <v>25067</v>
      </c>
      <c r="D10" s="46">
        <v>21788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1364</v>
      </c>
      <c r="D11" s="46">
        <v>1648</v>
      </c>
      <c r="E11" s="300" t="s">
        <v>293</v>
      </c>
      <c r="F11" s="548" t="s">
        <v>294</v>
      </c>
      <c r="G11" s="549">
        <v>279</v>
      </c>
      <c r="H11" s="549">
        <v>219</v>
      </c>
    </row>
    <row r="12" spans="1:8" ht="12">
      <c r="A12" s="298" t="s">
        <v>295</v>
      </c>
      <c r="B12" s="299" t="s">
        <v>296</v>
      </c>
      <c r="C12" s="46">
        <v>20955</v>
      </c>
      <c r="D12" s="46">
        <v>22807</v>
      </c>
      <c r="E12" s="300" t="s">
        <v>78</v>
      </c>
      <c r="F12" s="548" t="s">
        <v>297</v>
      </c>
      <c r="G12" s="549">
        <f>10299+9410</f>
        <v>19709</v>
      </c>
      <c r="H12" s="549">
        <v>6293</v>
      </c>
    </row>
    <row r="13" spans="1:18" ht="12">
      <c r="A13" s="298" t="s">
        <v>298</v>
      </c>
      <c r="B13" s="299" t="s">
        <v>299</v>
      </c>
      <c r="C13" s="46">
        <v>2766</v>
      </c>
      <c r="D13" s="46">
        <v>3256</v>
      </c>
      <c r="E13" s="301" t="s">
        <v>51</v>
      </c>
      <c r="F13" s="550" t="s">
        <v>300</v>
      </c>
      <c r="G13" s="547">
        <f>SUM(G9:G12)</f>
        <v>81226</v>
      </c>
      <c r="H13" s="547">
        <f>SUM(H9:H12)</f>
        <v>67127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2965</v>
      </c>
      <c r="D14" s="46">
        <v>5297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815</v>
      </c>
      <c r="D15" s="47">
        <v>-393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3132</v>
      </c>
      <c r="D16" s="47">
        <f>6232+216</f>
        <v>6448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73145</v>
      </c>
      <c r="D19" s="49">
        <f>SUM(D9:D15)+D16</f>
        <v>87383</v>
      </c>
      <c r="E19" s="304" t="s">
        <v>317</v>
      </c>
      <c r="F19" s="551" t="s">
        <v>318</v>
      </c>
      <c r="G19" s="549">
        <v>1749</v>
      </c>
      <c r="H19" s="549">
        <v>2497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f>113+70</f>
        <v>183</v>
      </c>
      <c r="H20" s="549">
        <v>861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4226</v>
      </c>
      <c r="D22" s="46">
        <v>2934</v>
      </c>
      <c r="E22" s="304" t="s">
        <v>326</v>
      </c>
      <c r="F22" s="551" t="s">
        <v>327</v>
      </c>
      <c r="G22" s="549">
        <v>47</v>
      </c>
      <c r="H22" s="549">
        <v>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>
        <v>107</v>
      </c>
      <c r="D24" s="46">
        <v>76</v>
      </c>
      <c r="E24" s="301" t="s">
        <v>103</v>
      </c>
      <c r="F24" s="553" t="s">
        <v>334</v>
      </c>
      <c r="G24" s="547">
        <f>SUM(G19:G23)</f>
        <v>1979</v>
      </c>
      <c r="H24" s="547">
        <f>SUM(H19:H23)</f>
        <v>3366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5581</v>
      </c>
      <c r="D25" s="46">
        <v>4442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9914</v>
      </c>
      <c r="D26" s="49">
        <f>SUM(D22:D25)</f>
        <v>7452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83059</v>
      </c>
      <c r="D28" s="50">
        <f>D26+D19</f>
        <v>94835</v>
      </c>
      <c r="E28" s="127" t="s">
        <v>339</v>
      </c>
      <c r="F28" s="553" t="s">
        <v>340</v>
      </c>
      <c r="G28" s="547">
        <f>G13+G15+G24</f>
        <v>83205</v>
      </c>
      <c r="H28" s="547">
        <f>H13+H15+H24</f>
        <v>70493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146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24342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83059</v>
      </c>
      <c r="D33" s="49">
        <f>D28+D31+D32</f>
        <v>94835</v>
      </c>
      <c r="E33" s="127" t="s">
        <v>353</v>
      </c>
      <c r="F33" s="553" t="s">
        <v>354</v>
      </c>
      <c r="G33" s="53">
        <f>G32+G31+G28</f>
        <v>83205</v>
      </c>
      <c r="H33" s="53">
        <f>H32+H31+H28</f>
        <v>70493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146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24342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2013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>
        <v>2013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146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26355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146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26355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83205</v>
      </c>
      <c r="D42" s="53">
        <f>D33+D35+D39</f>
        <v>96848</v>
      </c>
      <c r="E42" s="128" t="s">
        <v>380</v>
      </c>
      <c r="F42" s="129" t="s">
        <v>381</v>
      </c>
      <c r="G42" s="53">
        <f>G39+G33</f>
        <v>83205</v>
      </c>
      <c r="H42" s="53">
        <f>H39+H33</f>
        <v>96848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5" t="s">
        <v>861</v>
      </c>
      <c r="B45" s="605"/>
      <c r="C45" s="605"/>
      <c r="D45" s="605"/>
      <c r="E45" s="605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5">
        <v>42046</v>
      </c>
      <c r="C48" s="427" t="s">
        <v>382</v>
      </c>
      <c r="D48" s="600"/>
      <c r="E48" s="600"/>
      <c r="F48" s="600"/>
      <c r="G48" s="600"/>
      <c r="H48" s="600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601"/>
      <c r="E50" s="601"/>
      <c r="F50" s="601"/>
      <c r="G50" s="601"/>
      <c r="H50" s="601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02"/>
  <sheetViews>
    <sheetView tabSelected="1" zoomScalePageLayoutView="0" workbookViewId="0" topLeftCell="A7">
      <selection activeCell="D28" sqref="D2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01.01.2014-31.12.2014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55875</v>
      </c>
      <c r="D10" s="54">
        <v>76955</v>
      </c>
      <c r="E10" s="130"/>
      <c r="F10" s="130"/>
    </row>
    <row r="11" spans="1:13" ht="12.75">
      <c r="A11" s="332" t="s">
        <v>389</v>
      </c>
      <c r="B11" s="333" t="s">
        <v>390</v>
      </c>
      <c r="C11" s="590">
        <v>-47389</v>
      </c>
      <c r="D11" s="590">
        <v>-51753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90">
        <v>-17461</v>
      </c>
      <c r="D13" s="590">
        <v>-18275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90">
        <v>-1572</v>
      </c>
      <c r="D14" s="590">
        <v>-563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90"/>
      <c r="D15" s="590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90">
        <v>-2184</v>
      </c>
      <c r="D19" s="590">
        <v>-3162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-12731</v>
      </c>
      <c r="D20" s="55">
        <f>SUM(D10:D19)</f>
        <v>3202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90">
        <v>-80</v>
      </c>
      <c r="D22" s="590">
        <v>-1294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90">
        <v>9629</v>
      </c>
      <c r="D23" s="590">
        <v>4974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90">
        <v>-4599</v>
      </c>
      <c r="D24" s="590">
        <v>-4425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90">
        <v>2723</v>
      </c>
      <c r="D25" s="590">
        <v>4227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90">
        <v>-18</v>
      </c>
      <c r="D27" s="590">
        <v>-12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90"/>
      <c r="D28" s="590">
        <v>400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90">
        <v>349</v>
      </c>
      <c r="D29" s="590">
        <v>956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-139</v>
      </c>
      <c r="D31" s="54">
        <v>-282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7865</v>
      </c>
      <c r="D32" s="55">
        <f>SUM(D22:D31)</f>
        <v>4544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90"/>
      <c r="D34" s="590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90">
        <v>52849</v>
      </c>
      <c r="D36" s="590">
        <v>32756</v>
      </c>
      <c r="E36" s="130"/>
      <c r="F36" s="130"/>
    </row>
    <row r="37" spans="1:6" ht="12.75">
      <c r="A37" s="332" t="s">
        <v>438</v>
      </c>
      <c r="B37" s="333" t="s">
        <v>439</v>
      </c>
      <c r="C37" s="591">
        <v>-39569</v>
      </c>
      <c r="D37" s="591">
        <v>-33955</v>
      </c>
      <c r="E37" s="130"/>
      <c r="F37" s="130"/>
    </row>
    <row r="38" spans="1:6" ht="12.75">
      <c r="A38" s="332" t="s">
        <v>440</v>
      </c>
      <c r="B38" s="333" t="s">
        <v>441</v>
      </c>
      <c r="C38" s="590">
        <v>-97</v>
      </c>
      <c r="D38" s="590">
        <v>-224</v>
      </c>
      <c r="E38" s="130"/>
      <c r="F38" s="130"/>
    </row>
    <row r="39" spans="1:6" ht="12.75">
      <c r="A39" s="332" t="s">
        <v>442</v>
      </c>
      <c r="B39" s="333" t="s">
        <v>443</v>
      </c>
      <c r="C39" s="590">
        <v>-7034</v>
      </c>
      <c r="D39" s="590">
        <v>-6388</v>
      </c>
      <c r="E39" s="130"/>
      <c r="F39" s="130"/>
    </row>
    <row r="40" spans="1:6" ht="12.75">
      <c r="A40" s="332" t="s">
        <v>444</v>
      </c>
      <c r="B40" s="333" t="s">
        <v>445</v>
      </c>
      <c r="C40" s="590">
        <v>-643</v>
      </c>
      <c r="D40" s="590">
        <v>-1060</v>
      </c>
      <c r="E40" s="130"/>
      <c r="F40" s="130"/>
    </row>
    <row r="41" spans="1:8" ht="12">
      <c r="A41" s="332" t="s">
        <v>446</v>
      </c>
      <c r="B41" s="333" t="s">
        <v>447</v>
      </c>
      <c r="C41" s="54">
        <v>444</v>
      </c>
      <c r="D41" s="54">
        <v>159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5950</v>
      </c>
      <c r="D42" s="55">
        <f>SUM(D34:D41)</f>
        <v>-8712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1084</v>
      </c>
      <c r="D43" s="55">
        <f>D42+D32+D20</f>
        <v>-966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856</v>
      </c>
      <c r="D44" s="132">
        <v>1822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1940</v>
      </c>
      <c r="D45" s="55">
        <f>D44+D43</f>
        <v>856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1879</v>
      </c>
      <c r="D46" s="56">
        <v>678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61</v>
      </c>
      <c r="D47" s="56">
        <v>178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6"/>
      <c r="D50" s="60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6"/>
      <c r="D52" s="60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W537"/>
  <sheetViews>
    <sheetView zoomScalePageLayoutView="0" workbookViewId="0" topLeftCell="A19">
      <selection activeCell="I17" sqref="I17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7" t="s">
        <v>460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9" t="str">
        <f>'справка №1-БАЛАНС'!E3</f>
        <v>"ЕНЕМОНА"АД</v>
      </c>
      <c r="C3" s="609"/>
      <c r="D3" s="609"/>
      <c r="E3" s="609"/>
      <c r="F3" s="609"/>
      <c r="G3" s="609"/>
      <c r="H3" s="609"/>
      <c r="I3" s="609"/>
      <c r="J3" s="476"/>
      <c r="K3" s="611" t="s">
        <v>2</v>
      </c>
      <c r="L3" s="611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09" t="str">
        <f>'справка №1-БАЛАНС'!E4</f>
        <v> НЕКОНСОЛИДИРАН</v>
      </c>
      <c r="C4" s="609"/>
      <c r="D4" s="609"/>
      <c r="E4" s="609"/>
      <c r="F4" s="609"/>
      <c r="G4" s="609"/>
      <c r="H4" s="609"/>
      <c r="I4" s="609"/>
      <c r="J4" s="136"/>
      <c r="K4" s="612" t="s">
        <v>4</v>
      </c>
      <c r="L4" s="612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3" t="str">
        <f>'справка №1-БАЛАНС'!E5</f>
        <v>01.01.2014-31.12.2014 година</v>
      </c>
      <c r="C5" s="613"/>
      <c r="D5" s="613"/>
      <c r="E5" s="61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13037</v>
      </c>
      <c r="D11" s="58">
        <f>'справка №1-БАЛАНС'!H19</f>
        <v>8739</v>
      </c>
      <c r="E11" s="58">
        <f>'справка №1-БАЛАНС'!H20</f>
        <v>0</v>
      </c>
      <c r="F11" s="58">
        <f>'справка №1-БАЛАНС'!H22</f>
        <v>27716</v>
      </c>
      <c r="G11" s="58">
        <f>'справка №1-БАЛАНС'!H23</f>
        <v>0</v>
      </c>
      <c r="H11" s="578">
        <f>'справка №1-БАЛАНС'!H24</f>
        <v>993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-29540</v>
      </c>
      <c r="K11" s="60"/>
      <c r="L11" s="344">
        <f>SUM(C11:K11)</f>
        <v>20945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13037</v>
      </c>
      <c r="D15" s="61">
        <f aca="true" t="shared" si="2" ref="D15:M15">D11+D12</f>
        <v>8739</v>
      </c>
      <c r="E15" s="61">
        <f t="shared" si="2"/>
        <v>0</v>
      </c>
      <c r="F15" s="61">
        <f t="shared" si="2"/>
        <v>27716</v>
      </c>
      <c r="G15" s="61">
        <f t="shared" si="2"/>
        <v>0</v>
      </c>
      <c r="H15" s="61">
        <f t="shared" si="2"/>
        <v>993</v>
      </c>
      <c r="I15" s="61">
        <f t="shared" si="2"/>
        <v>0</v>
      </c>
      <c r="J15" s="61">
        <f t="shared" si="2"/>
        <v>-29540</v>
      </c>
      <c r="K15" s="61">
        <f t="shared" si="2"/>
        <v>0</v>
      </c>
      <c r="L15" s="344">
        <f t="shared" si="1"/>
        <v>20945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146</v>
      </c>
      <c r="J16" s="345">
        <f>+'справка №1-БАЛАНС'!G32</f>
        <v>0</v>
      </c>
      <c r="K16" s="60"/>
      <c r="L16" s="344">
        <f t="shared" si="1"/>
        <v>146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8739</v>
      </c>
      <c r="E29" s="59">
        <f t="shared" si="6"/>
        <v>0</v>
      </c>
      <c r="F29" s="59">
        <f t="shared" si="6"/>
        <v>27716</v>
      </c>
      <c r="G29" s="59">
        <f t="shared" si="6"/>
        <v>0</v>
      </c>
      <c r="H29" s="59">
        <f t="shared" si="6"/>
        <v>993</v>
      </c>
      <c r="I29" s="59">
        <f t="shared" si="6"/>
        <v>146</v>
      </c>
      <c r="J29" s="59">
        <f t="shared" si="6"/>
        <v>-29540</v>
      </c>
      <c r="K29" s="59">
        <f t="shared" si="6"/>
        <v>0</v>
      </c>
      <c r="L29" s="344">
        <f t="shared" si="1"/>
        <v>21091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8739</v>
      </c>
      <c r="E32" s="59">
        <f t="shared" si="7"/>
        <v>0</v>
      </c>
      <c r="F32" s="59">
        <f t="shared" si="7"/>
        <v>27716</v>
      </c>
      <c r="G32" s="59">
        <f t="shared" si="7"/>
        <v>0</v>
      </c>
      <c r="H32" s="59">
        <f t="shared" si="7"/>
        <v>993</v>
      </c>
      <c r="I32" s="59">
        <f t="shared" si="7"/>
        <v>146</v>
      </c>
      <c r="J32" s="59">
        <f t="shared" si="7"/>
        <v>-29540</v>
      </c>
      <c r="K32" s="59">
        <f t="shared" si="7"/>
        <v>0</v>
      </c>
      <c r="L32" s="344">
        <f t="shared" si="1"/>
        <v>21091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0" t="s">
        <v>862</v>
      </c>
      <c r="B35" s="610"/>
      <c r="C35" s="610"/>
      <c r="D35" s="610"/>
      <c r="E35" s="610"/>
      <c r="F35" s="610"/>
      <c r="G35" s="610"/>
      <c r="H35" s="610"/>
      <c r="I35" s="610"/>
      <c r="J35" s="61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608" t="s">
        <v>522</v>
      </c>
      <c r="E38" s="608"/>
      <c r="F38" s="608"/>
      <c r="G38" s="608"/>
      <c r="H38" s="608"/>
      <c r="I38" s="608"/>
      <c r="J38" s="15" t="s">
        <v>857</v>
      </c>
      <c r="K38" s="15"/>
      <c r="L38" s="608"/>
      <c r="M38" s="608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B232"/>
  <sheetViews>
    <sheetView zoomScalePageLayoutView="0" workbookViewId="0" topLeftCell="A31">
      <selection activeCell="R17" sqref="R1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6" t="s">
        <v>384</v>
      </c>
      <c r="B2" s="627"/>
      <c r="C2" s="628" t="str">
        <f>'справка №1-БАЛАНС'!E3</f>
        <v>"ЕНЕМОНА"АД</v>
      </c>
      <c r="D2" s="628"/>
      <c r="E2" s="628"/>
      <c r="F2" s="628"/>
      <c r="G2" s="628"/>
      <c r="H2" s="628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26" t="s">
        <v>5</v>
      </c>
      <c r="B3" s="627"/>
      <c r="C3" s="629" t="str">
        <f>'справка №1-БАЛАНС'!E5</f>
        <v>01.01.2014-31.12.2014 година</v>
      </c>
      <c r="D3" s="629"/>
      <c r="E3" s="629"/>
      <c r="F3" s="485"/>
      <c r="G3" s="485"/>
      <c r="H3" s="485"/>
      <c r="I3" s="485"/>
      <c r="J3" s="485"/>
      <c r="K3" s="485"/>
      <c r="L3" s="485"/>
      <c r="M3" s="616" t="s">
        <v>4</v>
      </c>
      <c r="N3" s="616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20" t="s">
        <v>464</v>
      </c>
      <c r="B5" s="621"/>
      <c r="C5" s="62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4" t="s">
        <v>530</v>
      </c>
      <c r="R5" s="614" t="s">
        <v>531</v>
      </c>
    </row>
    <row r="6" spans="1:18" s="100" customFormat="1" ht="48">
      <c r="A6" s="622"/>
      <c r="B6" s="623"/>
      <c r="C6" s="62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5"/>
      <c r="R6" s="61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5608</v>
      </c>
      <c r="E9" s="189"/>
      <c r="F9" s="189"/>
      <c r="G9" s="74">
        <f>D9+E9-F9</f>
        <v>5608</v>
      </c>
      <c r="H9" s="65"/>
      <c r="I9" s="65"/>
      <c r="J9" s="74">
        <f aca="true" t="shared" si="0" ref="J9:J25">G9+H9-I9</f>
        <v>5608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5608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16795</v>
      </c>
      <c r="E10" s="189"/>
      <c r="F10" s="189">
        <v>7988</v>
      </c>
      <c r="G10" s="74">
        <f aca="true" t="shared" si="3" ref="G10:G39">D10+E10-F10</f>
        <v>8807</v>
      </c>
      <c r="H10" s="65"/>
      <c r="I10" s="65"/>
      <c r="J10" s="74">
        <f t="shared" si="0"/>
        <v>8807</v>
      </c>
      <c r="K10" s="65">
        <v>1885</v>
      </c>
      <c r="L10" s="65">
        <v>278</v>
      </c>
      <c r="M10" s="65">
        <v>1178</v>
      </c>
      <c r="N10" s="74">
        <f aca="true" t="shared" si="4" ref="N10:N39">K10+L10-M10</f>
        <v>985</v>
      </c>
      <c r="O10" s="65"/>
      <c r="P10" s="65"/>
      <c r="Q10" s="74">
        <f t="shared" si="1"/>
        <v>985</v>
      </c>
      <c r="R10" s="74">
        <f t="shared" si="2"/>
        <v>7822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5055</v>
      </c>
      <c r="E11" s="189">
        <v>87</v>
      </c>
      <c r="F11" s="189">
        <v>342</v>
      </c>
      <c r="G11" s="74">
        <f t="shared" si="3"/>
        <v>4800</v>
      </c>
      <c r="H11" s="65"/>
      <c r="I11" s="65"/>
      <c r="J11" s="74">
        <f t="shared" si="0"/>
        <v>4800</v>
      </c>
      <c r="K11" s="65">
        <v>3764</v>
      </c>
      <c r="L11" s="65">
        <v>477</v>
      </c>
      <c r="M11" s="65">
        <v>309</v>
      </c>
      <c r="N11" s="74">
        <f t="shared" si="4"/>
        <v>3932</v>
      </c>
      <c r="O11" s="65"/>
      <c r="P11" s="65"/>
      <c r="Q11" s="74">
        <f t="shared" si="1"/>
        <v>3932</v>
      </c>
      <c r="R11" s="74">
        <f t="shared" si="2"/>
        <v>868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4536</v>
      </c>
      <c r="E13" s="189">
        <v>8</v>
      </c>
      <c r="F13" s="189">
        <v>126</v>
      </c>
      <c r="G13" s="74">
        <f t="shared" si="3"/>
        <v>4418</v>
      </c>
      <c r="H13" s="65"/>
      <c r="I13" s="65"/>
      <c r="J13" s="74">
        <f t="shared" si="0"/>
        <v>4418</v>
      </c>
      <c r="K13" s="65">
        <v>2559</v>
      </c>
      <c r="L13" s="65">
        <v>300</v>
      </c>
      <c r="M13" s="65">
        <v>102</v>
      </c>
      <c r="N13" s="74">
        <f t="shared" si="4"/>
        <v>2757</v>
      </c>
      <c r="O13" s="65"/>
      <c r="P13" s="65"/>
      <c r="Q13" s="74">
        <f t="shared" si="1"/>
        <v>2757</v>
      </c>
      <c r="R13" s="74">
        <f t="shared" si="2"/>
        <v>1661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810</v>
      </c>
      <c r="E14" s="189">
        <v>35</v>
      </c>
      <c r="F14" s="189">
        <v>52</v>
      </c>
      <c r="G14" s="74">
        <f t="shared" si="3"/>
        <v>793</v>
      </c>
      <c r="H14" s="65"/>
      <c r="I14" s="65"/>
      <c r="J14" s="74">
        <f t="shared" si="0"/>
        <v>793</v>
      </c>
      <c r="K14" s="65">
        <v>406</v>
      </c>
      <c r="L14" s="65">
        <v>53</v>
      </c>
      <c r="M14" s="65">
        <v>28</v>
      </c>
      <c r="N14" s="74">
        <f t="shared" si="4"/>
        <v>431</v>
      </c>
      <c r="O14" s="65"/>
      <c r="P14" s="65"/>
      <c r="Q14" s="74">
        <f t="shared" si="1"/>
        <v>431</v>
      </c>
      <c r="R14" s="74">
        <f t="shared" si="2"/>
        <v>362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v>5798</v>
      </c>
      <c r="E15" s="457">
        <v>9</v>
      </c>
      <c r="F15" s="457"/>
      <c r="G15" s="74">
        <f t="shared" si="3"/>
        <v>5807</v>
      </c>
      <c r="H15" s="458"/>
      <c r="I15" s="458"/>
      <c r="J15" s="74">
        <f t="shared" si="0"/>
        <v>5807</v>
      </c>
      <c r="K15" s="458">
        <v>24</v>
      </c>
      <c r="L15" s="458"/>
      <c r="M15" s="458"/>
      <c r="N15" s="74">
        <f t="shared" si="4"/>
        <v>24</v>
      </c>
      <c r="O15" s="458"/>
      <c r="P15" s="458"/>
      <c r="Q15" s="74">
        <f t="shared" si="1"/>
        <v>24</v>
      </c>
      <c r="R15" s="74">
        <f t="shared" si="2"/>
        <v>5783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2070</v>
      </c>
      <c r="E16" s="189">
        <v>41</v>
      </c>
      <c r="F16" s="189">
        <v>170</v>
      </c>
      <c r="G16" s="74">
        <f t="shared" si="3"/>
        <v>1941</v>
      </c>
      <c r="H16" s="65"/>
      <c r="I16" s="65"/>
      <c r="J16" s="74">
        <f t="shared" si="0"/>
        <v>1941</v>
      </c>
      <c r="K16" s="65">
        <v>1610</v>
      </c>
      <c r="L16" s="65">
        <v>186</v>
      </c>
      <c r="M16" s="65">
        <v>148</v>
      </c>
      <c r="N16" s="74">
        <f t="shared" si="4"/>
        <v>1648</v>
      </c>
      <c r="O16" s="65"/>
      <c r="P16" s="65"/>
      <c r="Q16" s="74">
        <f aca="true" t="shared" si="5" ref="Q16:Q25">N16+O16-P16</f>
        <v>1648</v>
      </c>
      <c r="R16" s="74">
        <f aca="true" t="shared" si="6" ref="R16:R25">J16-Q16</f>
        <v>293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40672</v>
      </c>
      <c r="E17" s="194">
        <f>SUM(E9:E16)</f>
        <v>180</v>
      </c>
      <c r="F17" s="194">
        <f>SUM(F9:F16)</f>
        <v>8678</v>
      </c>
      <c r="G17" s="74">
        <f t="shared" si="3"/>
        <v>32174</v>
      </c>
      <c r="H17" s="75">
        <f>SUM(H9:H16)</f>
        <v>0</v>
      </c>
      <c r="I17" s="75">
        <f>SUM(I9:I16)</f>
        <v>0</v>
      </c>
      <c r="J17" s="74">
        <f t="shared" si="0"/>
        <v>32174</v>
      </c>
      <c r="K17" s="75">
        <f>SUM(K9:K16)</f>
        <v>10248</v>
      </c>
      <c r="L17" s="75">
        <f>SUM(L9:L16)</f>
        <v>1294</v>
      </c>
      <c r="M17" s="75">
        <f>SUM(M9:M16)</f>
        <v>1765</v>
      </c>
      <c r="N17" s="74">
        <f t="shared" si="4"/>
        <v>9777</v>
      </c>
      <c r="O17" s="75">
        <f>SUM(O9:O16)</f>
        <v>0</v>
      </c>
      <c r="P17" s="75">
        <f>SUM(P9:P16)</f>
        <v>0</v>
      </c>
      <c r="Q17" s="74">
        <f t="shared" si="5"/>
        <v>9777</v>
      </c>
      <c r="R17" s="74">
        <f t="shared" si="6"/>
        <v>22397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>
        <v>10422</v>
      </c>
      <c r="F18" s="187"/>
      <c r="G18" s="74">
        <f t="shared" si="3"/>
        <v>10422</v>
      </c>
      <c r="H18" s="63"/>
      <c r="I18" s="63"/>
      <c r="J18" s="74">
        <f t="shared" si="0"/>
        <v>10422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10422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1447</v>
      </c>
      <c r="E21" s="189"/>
      <c r="F21" s="189"/>
      <c r="G21" s="74">
        <f t="shared" si="3"/>
        <v>1447</v>
      </c>
      <c r="H21" s="65"/>
      <c r="I21" s="65"/>
      <c r="J21" s="74">
        <f t="shared" si="0"/>
        <v>1447</v>
      </c>
      <c r="K21" s="65">
        <v>952</v>
      </c>
      <c r="L21" s="65">
        <v>59</v>
      </c>
      <c r="M21" s="65"/>
      <c r="N21" s="74">
        <f t="shared" si="4"/>
        <v>1011</v>
      </c>
      <c r="O21" s="65"/>
      <c r="P21" s="65"/>
      <c r="Q21" s="74">
        <f t="shared" si="5"/>
        <v>1011</v>
      </c>
      <c r="R21" s="74">
        <f t="shared" si="6"/>
        <v>436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258</v>
      </c>
      <c r="E22" s="189">
        <v>19</v>
      </c>
      <c r="F22" s="189">
        <v>42</v>
      </c>
      <c r="G22" s="74">
        <f t="shared" si="3"/>
        <v>235</v>
      </c>
      <c r="H22" s="65"/>
      <c r="I22" s="65"/>
      <c r="J22" s="74">
        <f t="shared" si="0"/>
        <v>235</v>
      </c>
      <c r="K22" s="65">
        <v>224</v>
      </c>
      <c r="L22" s="65">
        <v>10</v>
      </c>
      <c r="M22" s="65">
        <v>22</v>
      </c>
      <c r="N22" s="74">
        <f t="shared" si="4"/>
        <v>212</v>
      </c>
      <c r="O22" s="65"/>
      <c r="P22" s="65"/>
      <c r="Q22" s="74">
        <f t="shared" si="5"/>
        <v>212</v>
      </c>
      <c r="R22" s="74">
        <f t="shared" si="6"/>
        <v>23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1705</v>
      </c>
      <c r="E25" s="190">
        <f aca="true" t="shared" si="7" ref="E25:P25">SUM(E21:E24)</f>
        <v>19</v>
      </c>
      <c r="F25" s="190">
        <f t="shared" si="7"/>
        <v>42</v>
      </c>
      <c r="G25" s="67">
        <f t="shared" si="3"/>
        <v>1682</v>
      </c>
      <c r="H25" s="66">
        <f t="shared" si="7"/>
        <v>0</v>
      </c>
      <c r="I25" s="66">
        <f t="shared" si="7"/>
        <v>0</v>
      </c>
      <c r="J25" s="67">
        <f t="shared" si="0"/>
        <v>1682</v>
      </c>
      <c r="K25" s="66">
        <f t="shared" si="7"/>
        <v>1176</v>
      </c>
      <c r="L25" s="66">
        <f t="shared" si="7"/>
        <v>69</v>
      </c>
      <c r="M25" s="66">
        <f t="shared" si="7"/>
        <v>22</v>
      </c>
      <c r="N25" s="67">
        <f t="shared" si="4"/>
        <v>1223</v>
      </c>
      <c r="O25" s="66">
        <f t="shared" si="7"/>
        <v>0</v>
      </c>
      <c r="P25" s="66">
        <f t="shared" si="7"/>
        <v>0</v>
      </c>
      <c r="Q25" s="67">
        <f t="shared" si="5"/>
        <v>1223</v>
      </c>
      <c r="R25" s="67">
        <f t="shared" si="6"/>
        <v>459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17112</v>
      </c>
      <c r="E27" s="192">
        <f aca="true" t="shared" si="8" ref="E27:P27">SUM(E28:E31)</f>
        <v>18</v>
      </c>
      <c r="F27" s="192">
        <f t="shared" si="8"/>
        <v>2449</v>
      </c>
      <c r="G27" s="71">
        <f t="shared" si="3"/>
        <v>14681</v>
      </c>
      <c r="H27" s="70">
        <f t="shared" si="8"/>
        <v>0</v>
      </c>
      <c r="I27" s="70">
        <f t="shared" si="8"/>
        <v>1656</v>
      </c>
      <c r="J27" s="71">
        <f aca="true" t="shared" si="9" ref="J27:J39">G27+H27-I27</f>
        <v>13025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13025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17108</v>
      </c>
      <c r="E28" s="189">
        <v>18</v>
      </c>
      <c r="F28" s="189">
        <v>2449</v>
      </c>
      <c r="G28" s="74">
        <f t="shared" si="3"/>
        <v>14677</v>
      </c>
      <c r="H28" s="65"/>
      <c r="I28" s="65">
        <v>1656</v>
      </c>
      <c r="J28" s="74">
        <f t="shared" si="9"/>
        <v>13021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13021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</v>
      </c>
      <c r="E30" s="189"/>
      <c r="F30" s="189"/>
      <c r="G30" s="74">
        <f t="shared" si="3"/>
        <v>4</v>
      </c>
      <c r="H30" s="72"/>
      <c r="I30" s="72"/>
      <c r="J30" s="74">
        <f t="shared" si="9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17112</v>
      </c>
      <c r="E38" s="194">
        <f aca="true" t="shared" si="13" ref="E38:P38">E27+E32+E37</f>
        <v>18</v>
      </c>
      <c r="F38" s="194">
        <f t="shared" si="13"/>
        <v>2449</v>
      </c>
      <c r="G38" s="74">
        <f t="shared" si="3"/>
        <v>14681</v>
      </c>
      <c r="H38" s="75">
        <f t="shared" si="13"/>
        <v>0</v>
      </c>
      <c r="I38" s="75">
        <f t="shared" si="13"/>
        <v>1656</v>
      </c>
      <c r="J38" s="74">
        <f t="shared" si="9"/>
        <v>13025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13025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59489</v>
      </c>
      <c r="E40" s="438">
        <f>E17+E18+E19+E25+E38+E39</f>
        <v>10639</v>
      </c>
      <c r="F40" s="438">
        <f aca="true" t="shared" si="14" ref="F40:R40">F17+F18+F19+F25+F38+F39</f>
        <v>11169</v>
      </c>
      <c r="G40" s="438">
        <f t="shared" si="14"/>
        <v>58959</v>
      </c>
      <c r="H40" s="438">
        <f t="shared" si="14"/>
        <v>0</v>
      </c>
      <c r="I40" s="438">
        <f t="shared" si="14"/>
        <v>1656</v>
      </c>
      <c r="J40" s="438">
        <f t="shared" si="14"/>
        <v>57303</v>
      </c>
      <c r="K40" s="438">
        <f t="shared" si="14"/>
        <v>11424</v>
      </c>
      <c r="L40" s="438">
        <f t="shared" si="14"/>
        <v>1363</v>
      </c>
      <c r="M40" s="438">
        <f t="shared" si="14"/>
        <v>1787</v>
      </c>
      <c r="N40" s="438">
        <f t="shared" si="14"/>
        <v>11000</v>
      </c>
      <c r="O40" s="438">
        <f t="shared" si="14"/>
        <v>0</v>
      </c>
      <c r="P40" s="438">
        <f t="shared" si="14"/>
        <v>0</v>
      </c>
      <c r="Q40" s="438">
        <f t="shared" si="14"/>
        <v>11000</v>
      </c>
      <c r="R40" s="438">
        <f t="shared" si="14"/>
        <v>46303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7"/>
      <c r="L44" s="617"/>
      <c r="M44" s="617"/>
      <c r="N44" s="617"/>
      <c r="O44" s="618" t="s">
        <v>782</v>
      </c>
      <c r="P44" s="619"/>
      <c r="Q44" s="619"/>
      <c r="R44" s="619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15"/>
  <sheetViews>
    <sheetView zoomScalePageLayoutView="0" workbookViewId="0" topLeftCell="A82">
      <selection activeCell="C21" sqref="C2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3" t="s">
        <v>610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6" t="str">
        <f>'справка №1-БАЛАНС'!E3</f>
        <v>"ЕНЕМОНА"АД</v>
      </c>
      <c r="C3" s="637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tr">
        <f>'справка №1-БАЛАНС'!E5</f>
        <v>01.01.2014-31.12.2014 година</v>
      </c>
      <c r="C4" s="635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f>'справка №1-БАЛАНС'!C48</f>
        <v>359</v>
      </c>
      <c r="D15" s="108"/>
      <c r="E15" s="120">
        <f t="shared" si="0"/>
        <v>359</v>
      </c>
      <c r="F15" s="106"/>
    </row>
    <row r="16" spans="1:15" ht="12">
      <c r="A16" s="396" t="s">
        <v>630</v>
      </c>
      <c r="B16" s="397" t="s">
        <v>631</v>
      </c>
      <c r="C16" s="119">
        <f>+C17+C18</f>
        <v>4521</v>
      </c>
      <c r="D16" s="119">
        <f>+D17+D18</f>
        <v>0</v>
      </c>
      <c r="E16" s="120">
        <f t="shared" si="0"/>
        <v>4521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f>'справка №1-БАЛАНС'!C50</f>
        <v>4521</v>
      </c>
      <c r="D18" s="108"/>
      <c r="E18" s="120">
        <f t="shared" si="0"/>
        <v>4521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4880</v>
      </c>
      <c r="D19" s="104">
        <f>D11+D15+D16</f>
        <v>0</v>
      </c>
      <c r="E19" s="118">
        <f>E11+E15+E16</f>
        <v>4880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f>'справка №1-БАЛАНС'!C54</f>
        <v>567</v>
      </c>
      <c r="D21" s="108"/>
      <c r="E21" s="120">
        <f t="shared" si="0"/>
        <v>567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594</v>
      </c>
      <c r="D24" s="119">
        <f>SUM(D25:D27)</f>
        <v>594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298</v>
      </c>
      <c r="D25" s="108">
        <f>C25</f>
        <v>298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f>'справка №1-БАЛАНС'!C67-C25</f>
        <v>296</v>
      </c>
      <c r="D26" s="108">
        <f>C26</f>
        <v>296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</f>
        <v>52484</v>
      </c>
      <c r="D28" s="108">
        <f>C28</f>
        <v>52484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17336</v>
      </c>
      <c r="D29" s="108">
        <f>C29</f>
        <v>17336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f>'справка №1-БАЛАНС'!C70</f>
        <v>15274</v>
      </c>
      <c r="D30" s="108">
        <f>C30</f>
        <v>15274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f>'справка №1-БАЛАНС'!C71</f>
        <v>0</v>
      </c>
      <c r="D31" s="108">
        <f>C31</f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f>'справка №1-БАЛАНС'!C72</f>
        <v>0</v>
      </c>
      <c r="D37" s="108">
        <f>C37</f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5731</v>
      </c>
      <c r="D38" s="105">
        <f>SUM(D39:D42)</f>
        <v>5731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'справка №1-БАЛАНС'!C74+'справка №1-БАЛАНС'!C73</f>
        <v>5731</v>
      </c>
      <c r="D42" s="108">
        <f>C42</f>
        <v>5731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91419</v>
      </c>
      <c r="D43" s="104">
        <f>D24+D28+D29+D31+D30+D32+D33+D38</f>
        <v>91419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96866</v>
      </c>
      <c r="D44" s="103">
        <f>D43+D21+D19+D9</f>
        <v>91419</v>
      </c>
      <c r="E44" s="118">
        <f>E43+E21+E19+E9</f>
        <v>5447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2545</v>
      </c>
      <c r="D56" s="103">
        <f>D57+D59</f>
        <v>0</v>
      </c>
      <c r="E56" s="119">
        <f t="shared" si="1"/>
        <v>2545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f>'справка №1-БАЛАНС'!G44-31</f>
        <v>2545</v>
      </c>
      <c r="D57" s="108"/>
      <c r="E57" s="119">
        <f t="shared" si="1"/>
        <v>2545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f>'справка №1-БАЛАНС'!G46</f>
        <v>0</v>
      </c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f>'справка №1-БАЛАНС'!G47</f>
        <v>0</v>
      </c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f>'справка №1-БАЛАНС'!G51+'справка №1-БАЛАНС'!G48+31</f>
        <v>2322</v>
      </c>
      <c r="D64" s="108"/>
      <c r="E64" s="119">
        <f t="shared" si="1"/>
        <v>2322</v>
      </c>
      <c r="F64" s="110"/>
    </row>
    <row r="65" spans="1:6" ht="12">
      <c r="A65" s="396" t="s">
        <v>710</v>
      </c>
      <c r="B65" s="397" t="s">
        <v>711</v>
      </c>
      <c r="C65" s="109">
        <v>31</v>
      </c>
      <c r="D65" s="109"/>
      <c r="E65" s="119">
        <f t="shared" si="1"/>
        <v>31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4867</v>
      </c>
      <c r="D66" s="103">
        <f>D52+D56+D61+D62+D63+D64</f>
        <v>0</v>
      </c>
      <c r="E66" s="119">
        <f t="shared" si="1"/>
        <v>4867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15536</v>
      </c>
      <c r="D71" s="105">
        <f>SUM(D72:D74)</f>
        <v>15536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f>'справка №1-БАЛАНС'!G62</f>
        <v>15536</v>
      </c>
      <c r="D72" s="108">
        <f>C72</f>
        <v>15536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60091</v>
      </c>
      <c r="D75" s="103">
        <f>D76+D78</f>
        <v>60091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'справка №1-БАЛАНС'!G59</f>
        <v>60091</v>
      </c>
      <c r="D76" s="108">
        <f>C76</f>
        <v>60091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60</v>
      </c>
      <c r="D80" s="103">
        <f>SUM(D81:D84)</f>
        <v>60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f>'справка №1-БАЛАНС'!G60</f>
        <v>60</v>
      </c>
      <c r="D84" s="108">
        <f>C84</f>
        <v>60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38368</v>
      </c>
      <c r="D85" s="104">
        <f>SUM(D86:D90)+D94</f>
        <v>38368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f>'справка №1-БАЛАНС'!G63</f>
        <v>1512</v>
      </c>
      <c r="D86" s="108">
        <f>C86</f>
        <v>1512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16762</v>
      </c>
      <c r="D87" s="108">
        <f>C87</f>
        <v>16762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2838</v>
      </c>
      <c r="D88" s="108">
        <f>C88</f>
        <v>2838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4371</v>
      </c>
      <c r="D89" s="108">
        <f>C89</f>
        <v>4371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6257</v>
      </c>
      <c r="D90" s="103">
        <f>SUM(D91:D93)</f>
        <v>6257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f>'справка №1-БАЛАНС'!G68-C91</f>
        <v>6257</v>
      </c>
      <c r="D92" s="108">
        <f>C92</f>
        <v>6257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'справка №1-БАЛАНС'!G67</f>
        <v>6628</v>
      </c>
      <c r="D94" s="108">
        <f>C94</f>
        <v>6628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№1-БАЛАНС'!G69+'справка №1-БАЛАНС'!G70</f>
        <v>8695</v>
      </c>
      <c r="D95" s="108">
        <f>C95</f>
        <v>8695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122750</v>
      </c>
      <c r="D96" s="104">
        <f>D85+D80+D75+D71+D95</f>
        <v>122750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127617</v>
      </c>
      <c r="D97" s="104">
        <f>D96+D68+D66</f>
        <v>122750</v>
      </c>
      <c r="E97" s="104">
        <f>E96+E68+E66</f>
        <v>4867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781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879</v>
      </c>
      <c r="B109" s="631"/>
      <c r="C109" s="631" t="s">
        <v>382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782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264"/>
  <sheetViews>
    <sheetView zoomScalePageLayoutView="0" workbookViewId="0" topLeftCell="A1">
      <selection activeCell="G35" sqref="G35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6"/>
      <c r="B2" s="577"/>
      <c r="C2" s="418"/>
      <c r="D2" s="421"/>
      <c r="E2" s="418"/>
      <c r="F2" s="418"/>
      <c r="G2" s="418"/>
      <c r="H2" s="416"/>
      <c r="I2" s="416"/>
    </row>
    <row r="3" spans="1:9" ht="12">
      <c r="A3" s="576"/>
      <c r="B3" s="577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8" t="str">
        <f>'справка №1-БАЛАНС'!E3</f>
        <v>"ЕНЕМОНА"АД</v>
      </c>
      <c r="C4" s="638"/>
      <c r="D4" s="638"/>
      <c r="E4" s="638"/>
      <c r="F4" s="638"/>
      <c r="G4" s="644" t="s">
        <v>2</v>
      </c>
      <c r="H4" s="644"/>
      <c r="I4" s="500" t="str">
        <f>'справка №1-БАЛАНС'!H3</f>
        <v>,020955078</v>
      </c>
    </row>
    <row r="5" spans="1:9" ht="15">
      <c r="A5" s="501" t="s">
        <v>5</v>
      </c>
      <c r="B5" s="639" t="str">
        <f>'справка №1-БАЛАНС'!E5</f>
        <v>01.01.2014-31.12.2014 година</v>
      </c>
      <c r="C5" s="639"/>
      <c r="D5" s="639"/>
      <c r="E5" s="639"/>
      <c r="F5" s="639"/>
      <c r="G5" s="642" t="s">
        <v>4</v>
      </c>
      <c r="H5" s="643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v>14677</v>
      </c>
      <c r="G12" s="98"/>
      <c r="H12" s="98">
        <v>1656</v>
      </c>
      <c r="I12" s="434">
        <f>F12+G12-H12</f>
        <v>13021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14681</v>
      </c>
      <c r="G17" s="85">
        <f t="shared" si="1"/>
        <v>0</v>
      </c>
      <c r="H17" s="85">
        <f t="shared" si="1"/>
        <v>1656</v>
      </c>
      <c r="I17" s="434">
        <f t="shared" si="0"/>
        <v>13025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879</v>
      </c>
      <c r="B30" s="641"/>
      <c r="C30" s="641"/>
      <c r="D30" s="459" t="s">
        <v>818</v>
      </c>
      <c r="E30" s="640"/>
      <c r="F30" s="640"/>
      <c r="G30" s="640"/>
      <c r="H30" s="420" t="s">
        <v>782</v>
      </c>
      <c r="I30" s="640"/>
      <c r="J30" s="640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149"/>
  <sheetViews>
    <sheetView zoomScalePageLayoutView="0" workbookViewId="0" topLeftCell="A1">
      <selection activeCell="E159" sqref="E159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8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79"/>
      <c r="E1" s="507"/>
      <c r="F1" s="507"/>
    </row>
    <row r="2" spans="1:6" ht="12.75" customHeight="1">
      <c r="A2" s="145" t="s">
        <v>819</v>
      </c>
      <c r="B2" s="145"/>
      <c r="C2" s="145"/>
      <c r="D2" s="580"/>
      <c r="E2" s="145"/>
      <c r="F2" s="145"/>
    </row>
    <row r="3" spans="1:6" ht="12.75" customHeight="1">
      <c r="A3" s="145" t="s">
        <v>820</v>
      </c>
      <c r="B3" s="145"/>
      <c r="C3" s="145"/>
      <c r="D3" s="580"/>
      <c r="E3" s="145"/>
      <c r="F3" s="145"/>
    </row>
    <row r="4" spans="1:6" ht="12.75" customHeight="1">
      <c r="A4" s="25"/>
      <c r="B4" s="24"/>
      <c r="C4" s="25"/>
      <c r="D4" s="581"/>
      <c r="E4" s="25"/>
      <c r="F4" s="25"/>
    </row>
    <row r="5" spans="1:6" ht="12.75" customHeight="1">
      <c r="A5" s="26" t="s">
        <v>384</v>
      </c>
      <c r="B5" s="645" t="str">
        <f>'справка №1-БАЛАНС'!E3</f>
        <v>"ЕНЕМОНА"АД</v>
      </c>
      <c r="C5" s="645"/>
      <c r="D5" s="645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6" t="str">
        <f>'справка №1-БАЛАНС'!E5</f>
        <v>01.01.2014-31.12.2014 година</v>
      </c>
      <c r="C6" s="646"/>
      <c r="D6" s="582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3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4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4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5"/>
      <c r="E10" s="429"/>
      <c r="F10" s="429"/>
    </row>
    <row r="11" spans="1:6" ht="18" customHeight="1">
      <c r="A11" s="36" t="s">
        <v>828</v>
      </c>
      <c r="B11" s="37"/>
      <c r="C11" s="429"/>
      <c r="D11" s="585"/>
      <c r="E11" s="429"/>
      <c r="F11" s="429"/>
    </row>
    <row r="12" spans="1:6" ht="12.75">
      <c r="A12" s="36" t="s">
        <v>867</v>
      </c>
      <c r="B12" s="37"/>
      <c r="C12" s="441">
        <v>1640</v>
      </c>
      <c r="D12" s="586">
        <v>92.25</v>
      </c>
      <c r="E12" s="441"/>
      <c r="F12" s="443">
        <f aca="true" t="shared" si="0" ref="F12:F21">C12-E12</f>
        <v>1640</v>
      </c>
    </row>
    <row r="13" spans="1:6" ht="12.75">
      <c r="A13" s="36" t="s">
        <v>868</v>
      </c>
      <c r="B13" s="37"/>
      <c r="C13" s="441">
        <v>2504</v>
      </c>
      <c r="D13" s="586">
        <v>37.28</v>
      </c>
      <c r="E13" s="441"/>
      <c r="F13" s="443">
        <f t="shared" si="0"/>
        <v>2504</v>
      </c>
    </row>
    <row r="14" spans="1:6" ht="12.75">
      <c r="A14" s="36" t="s">
        <v>869</v>
      </c>
      <c r="B14" s="37"/>
      <c r="C14" s="441">
        <v>42</v>
      </c>
      <c r="D14" s="586">
        <v>84</v>
      </c>
      <c r="E14" s="441"/>
      <c r="F14" s="443">
        <f t="shared" si="0"/>
        <v>42</v>
      </c>
    </row>
    <row r="15" spans="1:6" ht="12.75">
      <c r="A15" s="36" t="s">
        <v>870</v>
      </c>
      <c r="B15" s="37"/>
      <c r="C15" s="441">
        <v>1800</v>
      </c>
      <c r="D15" s="586">
        <v>90</v>
      </c>
      <c r="E15" s="441"/>
      <c r="F15" s="443">
        <f t="shared" si="0"/>
        <v>1800</v>
      </c>
    </row>
    <row r="16" spans="1:6" ht="12.75">
      <c r="A16" s="36" t="s">
        <v>871</v>
      </c>
      <c r="B16" s="37"/>
      <c r="C16" s="441">
        <v>361</v>
      </c>
      <c r="D16" s="586">
        <v>55.47</v>
      </c>
      <c r="E16" s="441"/>
      <c r="F16" s="443">
        <f t="shared" si="0"/>
        <v>361</v>
      </c>
    </row>
    <row r="17" spans="1:6" ht="12.75">
      <c r="A17" s="36" t="s">
        <v>872</v>
      </c>
      <c r="B17" s="37"/>
      <c r="C17" s="441">
        <v>25</v>
      </c>
      <c r="D17" s="586">
        <v>50</v>
      </c>
      <c r="E17" s="441"/>
      <c r="F17" s="443">
        <f t="shared" si="0"/>
        <v>25</v>
      </c>
    </row>
    <row r="18" spans="1:6" ht="12.75">
      <c r="A18" s="36" t="s">
        <v>873</v>
      </c>
      <c r="B18" s="37"/>
      <c r="C18" s="441">
        <f>429-356</f>
        <v>73</v>
      </c>
      <c r="D18" s="586">
        <v>99</v>
      </c>
      <c r="E18" s="441"/>
      <c r="F18" s="443">
        <f t="shared" si="0"/>
        <v>73</v>
      </c>
    </row>
    <row r="19" spans="1:6" ht="12.75">
      <c r="A19" s="36" t="s">
        <v>874</v>
      </c>
      <c r="B19" s="37"/>
      <c r="C19" s="441">
        <v>1903</v>
      </c>
      <c r="D19" s="586">
        <v>100</v>
      </c>
      <c r="E19" s="441"/>
      <c r="F19" s="443">
        <f>C19</f>
        <v>1903</v>
      </c>
    </row>
    <row r="20" spans="1:6" ht="12.75">
      <c r="A20" s="36" t="s">
        <v>877</v>
      </c>
      <c r="B20" s="37"/>
      <c r="C20" s="441">
        <f>5913-1300</f>
        <v>4613</v>
      </c>
      <c r="D20" s="586">
        <v>77.36</v>
      </c>
      <c r="E20" s="441"/>
      <c r="F20" s="443">
        <f t="shared" si="0"/>
        <v>4613</v>
      </c>
    </row>
    <row r="21" spans="1:6" ht="12.75">
      <c r="A21" s="36" t="s">
        <v>878</v>
      </c>
      <c r="B21" s="37"/>
      <c r="C21" s="441">
        <v>60</v>
      </c>
      <c r="D21" s="586">
        <v>100</v>
      </c>
      <c r="E21" s="441"/>
      <c r="F21" s="443">
        <f t="shared" si="0"/>
        <v>60</v>
      </c>
    </row>
    <row r="22" spans="1:16" ht="11.25" customHeight="1">
      <c r="A22" s="38" t="s">
        <v>565</v>
      </c>
      <c r="B22" s="39" t="s">
        <v>831</v>
      </c>
      <c r="C22" s="429">
        <f>SUM(C12:C21)</f>
        <v>13021</v>
      </c>
      <c r="D22" s="585"/>
      <c r="E22" s="429">
        <f>SUM(E12:E20)</f>
        <v>0</v>
      </c>
      <c r="F22" s="442">
        <f>SUM(F12:F21)</f>
        <v>13021</v>
      </c>
      <c r="G22" s="515"/>
      <c r="H22" s="515"/>
      <c r="I22" s="515"/>
      <c r="J22" s="515"/>
      <c r="K22" s="515"/>
      <c r="L22" s="515"/>
      <c r="M22" s="515"/>
      <c r="N22" s="515"/>
      <c r="O22" s="515"/>
      <c r="P22" s="515"/>
    </row>
    <row r="23" spans="1:6" ht="16.5" customHeight="1">
      <c r="A23" s="36" t="s">
        <v>832</v>
      </c>
      <c r="B23" s="40"/>
      <c r="C23" s="429"/>
      <c r="D23" s="585"/>
      <c r="E23" s="429"/>
      <c r="F23" s="442"/>
    </row>
    <row r="24" spans="1:6" ht="12.75">
      <c r="A24" s="36" t="s">
        <v>544</v>
      </c>
      <c r="B24" s="40"/>
      <c r="C24" s="441"/>
      <c r="D24" s="586"/>
      <c r="E24" s="441"/>
      <c r="F24" s="443">
        <f>C24-E24</f>
        <v>0</v>
      </c>
    </row>
    <row r="25" spans="1:6" ht="12.75">
      <c r="A25" s="36" t="s">
        <v>547</v>
      </c>
      <c r="B25" s="40"/>
      <c r="C25" s="441"/>
      <c r="D25" s="586"/>
      <c r="E25" s="441"/>
      <c r="F25" s="443">
        <f aca="true" t="shared" si="1" ref="F25:F38">C25-E25</f>
        <v>0</v>
      </c>
    </row>
    <row r="26" spans="1:6" ht="12.75">
      <c r="A26" s="36" t="s">
        <v>550</v>
      </c>
      <c r="B26" s="40"/>
      <c r="C26" s="441"/>
      <c r="D26" s="586"/>
      <c r="E26" s="441"/>
      <c r="F26" s="443">
        <f t="shared" si="1"/>
        <v>0</v>
      </c>
    </row>
    <row r="27" spans="1:6" ht="12.75">
      <c r="A27" s="36" t="s">
        <v>553</v>
      </c>
      <c r="B27" s="40"/>
      <c r="C27" s="441"/>
      <c r="D27" s="586"/>
      <c r="E27" s="441"/>
      <c r="F27" s="443">
        <f t="shared" si="1"/>
        <v>0</v>
      </c>
    </row>
    <row r="28" spans="1:6" ht="12.75">
      <c r="A28" s="36">
        <v>5</v>
      </c>
      <c r="B28" s="37"/>
      <c r="C28" s="441"/>
      <c r="D28" s="586"/>
      <c r="E28" s="441"/>
      <c r="F28" s="443">
        <f t="shared" si="1"/>
        <v>0</v>
      </c>
    </row>
    <row r="29" spans="1:6" ht="12.75">
      <c r="A29" s="36">
        <v>6</v>
      </c>
      <c r="B29" s="37"/>
      <c r="C29" s="441"/>
      <c r="D29" s="586"/>
      <c r="E29" s="441"/>
      <c r="F29" s="443">
        <f t="shared" si="1"/>
        <v>0</v>
      </c>
    </row>
    <row r="30" spans="1:6" ht="12.75">
      <c r="A30" s="36">
        <v>7</v>
      </c>
      <c r="B30" s="37"/>
      <c r="C30" s="441"/>
      <c r="D30" s="586"/>
      <c r="E30" s="441"/>
      <c r="F30" s="443">
        <f t="shared" si="1"/>
        <v>0</v>
      </c>
    </row>
    <row r="31" spans="1:6" ht="12.75">
      <c r="A31" s="36">
        <v>8</v>
      </c>
      <c r="B31" s="37"/>
      <c r="C31" s="441"/>
      <c r="D31" s="586"/>
      <c r="E31" s="441"/>
      <c r="F31" s="443">
        <f t="shared" si="1"/>
        <v>0</v>
      </c>
    </row>
    <row r="32" spans="1:6" ht="12.75">
      <c r="A32" s="36">
        <v>9</v>
      </c>
      <c r="B32" s="37"/>
      <c r="C32" s="441"/>
      <c r="D32" s="586"/>
      <c r="E32" s="441"/>
      <c r="F32" s="443">
        <f t="shared" si="1"/>
        <v>0</v>
      </c>
    </row>
    <row r="33" spans="1:6" ht="12.75">
      <c r="A33" s="36">
        <v>10</v>
      </c>
      <c r="B33" s="37"/>
      <c r="C33" s="441"/>
      <c r="D33" s="586"/>
      <c r="E33" s="441"/>
      <c r="F33" s="443">
        <f t="shared" si="1"/>
        <v>0</v>
      </c>
    </row>
    <row r="34" spans="1:6" ht="12.75">
      <c r="A34" s="36">
        <v>11</v>
      </c>
      <c r="B34" s="37"/>
      <c r="C34" s="441"/>
      <c r="D34" s="586"/>
      <c r="E34" s="441"/>
      <c r="F34" s="443">
        <f t="shared" si="1"/>
        <v>0</v>
      </c>
    </row>
    <row r="35" spans="1:6" ht="12.75">
      <c r="A35" s="36">
        <v>12</v>
      </c>
      <c r="B35" s="37"/>
      <c r="C35" s="441"/>
      <c r="D35" s="586"/>
      <c r="E35" s="441"/>
      <c r="F35" s="443">
        <f t="shared" si="1"/>
        <v>0</v>
      </c>
    </row>
    <row r="36" spans="1:6" ht="12.75">
      <c r="A36" s="36">
        <v>13</v>
      </c>
      <c r="B36" s="37"/>
      <c r="C36" s="441"/>
      <c r="D36" s="586"/>
      <c r="E36" s="441"/>
      <c r="F36" s="443">
        <f t="shared" si="1"/>
        <v>0</v>
      </c>
    </row>
    <row r="37" spans="1:6" ht="12" customHeight="1">
      <c r="A37" s="36">
        <v>14</v>
      </c>
      <c r="B37" s="37"/>
      <c r="C37" s="441"/>
      <c r="D37" s="586"/>
      <c r="E37" s="441"/>
      <c r="F37" s="443">
        <f t="shared" si="1"/>
        <v>0</v>
      </c>
    </row>
    <row r="38" spans="1:6" ht="12.75">
      <c r="A38" s="36">
        <v>15</v>
      </c>
      <c r="B38" s="37"/>
      <c r="C38" s="441"/>
      <c r="D38" s="586"/>
      <c r="E38" s="441"/>
      <c r="F38" s="443">
        <f t="shared" si="1"/>
        <v>0</v>
      </c>
    </row>
    <row r="39" spans="1:16" ht="15" customHeight="1">
      <c r="A39" s="38" t="s">
        <v>582</v>
      </c>
      <c r="B39" s="39" t="s">
        <v>833</v>
      </c>
      <c r="C39" s="429">
        <f>SUM(C24:C38)</f>
        <v>0</v>
      </c>
      <c r="D39" s="585"/>
      <c r="E39" s="429">
        <f>SUM(E24:E38)</f>
        <v>0</v>
      </c>
      <c r="F39" s="442">
        <f>SUM(F24:F38)</f>
        <v>0</v>
      </c>
      <c r="G39" s="515"/>
      <c r="H39" s="515"/>
      <c r="I39" s="515"/>
      <c r="J39" s="515"/>
      <c r="K39" s="515"/>
      <c r="L39" s="515"/>
      <c r="M39" s="515"/>
      <c r="N39" s="515"/>
      <c r="O39" s="515"/>
      <c r="P39" s="515"/>
    </row>
    <row r="40" spans="1:6" ht="12.75" customHeight="1">
      <c r="A40" s="36" t="s">
        <v>834</v>
      </c>
      <c r="B40" s="40"/>
      <c r="C40" s="429"/>
      <c r="D40" s="585"/>
      <c r="E40" s="429"/>
      <c r="F40" s="442"/>
    </row>
    <row r="41" spans="1:6" ht="12.75">
      <c r="A41" s="36" t="s">
        <v>866</v>
      </c>
      <c r="B41" s="40"/>
      <c r="C41" s="441">
        <v>4</v>
      </c>
      <c r="D41" s="586">
        <v>40</v>
      </c>
      <c r="E41" s="441"/>
      <c r="F41" s="443">
        <f>C41-E41</f>
        <v>4</v>
      </c>
    </row>
    <row r="42" spans="1:6" ht="12.75">
      <c r="A42" s="36">
        <v>2</v>
      </c>
      <c r="B42" s="40"/>
      <c r="C42" s="441"/>
      <c r="D42" s="586"/>
      <c r="E42" s="441"/>
      <c r="F42" s="443">
        <f aca="true" t="shared" si="2" ref="F42:F55">C42-E42</f>
        <v>0</v>
      </c>
    </row>
    <row r="43" spans="1:6" ht="12.75">
      <c r="A43" s="36" t="s">
        <v>550</v>
      </c>
      <c r="B43" s="40"/>
      <c r="C43" s="441"/>
      <c r="D43" s="586"/>
      <c r="E43" s="441"/>
      <c r="F43" s="443">
        <f t="shared" si="2"/>
        <v>0</v>
      </c>
    </row>
    <row r="44" spans="1:6" ht="12.75">
      <c r="A44" s="36" t="s">
        <v>553</v>
      </c>
      <c r="B44" s="40"/>
      <c r="C44" s="441"/>
      <c r="D44" s="586"/>
      <c r="E44" s="441"/>
      <c r="F44" s="443">
        <f t="shared" si="2"/>
        <v>0</v>
      </c>
    </row>
    <row r="45" spans="1:6" ht="12.75">
      <c r="A45" s="36">
        <v>5</v>
      </c>
      <c r="B45" s="37"/>
      <c r="C45" s="441"/>
      <c r="D45" s="586"/>
      <c r="E45" s="441"/>
      <c r="F45" s="443">
        <f t="shared" si="2"/>
        <v>0</v>
      </c>
    </row>
    <row r="46" spans="1:6" ht="12.75">
      <c r="A46" s="36">
        <v>6</v>
      </c>
      <c r="B46" s="37"/>
      <c r="C46" s="441"/>
      <c r="D46" s="586"/>
      <c r="E46" s="441"/>
      <c r="F46" s="443">
        <f t="shared" si="2"/>
        <v>0</v>
      </c>
    </row>
    <row r="47" spans="1:6" ht="12.75">
      <c r="A47" s="36">
        <v>7</v>
      </c>
      <c r="B47" s="37"/>
      <c r="C47" s="441"/>
      <c r="D47" s="586"/>
      <c r="E47" s="441"/>
      <c r="F47" s="443">
        <f t="shared" si="2"/>
        <v>0</v>
      </c>
    </row>
    <row r="48" spans="1:6" ht="12.75">
      <c r="A48" s="36">
        <v>8</v>
      </c>
      <c r="B48" s="37"/>
      <c r="C48" s="441"/>
      <c r="D48" s="586"/>
      <c r="E48" s="441"/>
      <c r="F48" s="443">
        <f t="shared" si="2"/>
        <v>0</v>
      </c>
    </row>
    <row r="49" spans="1:6" ht="12.75">
      <c r="A49" s="36">
        <v>9</v>
      </c>
      <c r="B49" s="37"/>
      <c r="C49" s="441"/>
      <c r="D49" s="586"/>
      <c r="E49" s="441"/>
      <c r="F49" s="443">
        <f t="shared" si="2"/>
        <v>0</v>
      </c>
    </row>
    <row r="50" spans="1:6" ht="12.75">
      <c r="A50" s="36">
        <v>10</v>
      </c>
      <c r="B50" s="37"/>
      <c r="C50" s="441"/>
      <c r="D50" s="586"/>
      <c r="E50" s="441"/>
      <c r="F50" s="443">
        <f t="shared" si="2"/>
        <v>0</v>
      </c>
    </row>
    <row r="51" spans="1:6" ht="12.75">
      <c r="A51" s="36">
        <v>11</v>
      </c>
      <c r="B51" s="37"/>
      <c r="C51" s="441"/>
      <c r="D51" s="586"/>
      <c r="E51" s="441"/>
      <c r="F51" s="443">
        <f t="shared" si="2"/>
        <v>0</v>
      </c>
    </row>
    <row r="52" spans="1:6" ht="12.75">
      <c r="A52" s="36">
        <v>12</v>
      </c>
      <c r="B52" s="37"/>
      <c r="C52" s="441"/>
      <c r="D52" s="586"/>
      <c r="E52" s="441"/>
      <c r="F52" s="443">
        <f t="shared" si="2"/>
        <v>0</v>
      </c>
    </row>
    <row r="53" spans="1:6" ht="12.75">
      <c r="A53" s="36">
        <v>13</v>
      </c>
      <c r="B53" s="37"/>
      <c r="C53" s="441"/>
      <c r="D53" s="586"/>
      <c r="E53" s="441"/>
      <c r="F53" s="443">
        <f t="shared" si="2"/>
        <v>0</v>
      </c>
    </row>
    <row r="54" spans="1:6" ht="12" customHeight="1">
      <c r="A54" s="36">
        <v>14</v>
      </c>
      <c r="B54" s="37"/>
      <c r="C54" s="441"/>
      <c r="D54" s="586"/>
      <c r="E54" s="441"/>
      <c r="F54" s="443">
        <f t="shared" si="2"/>
        <v>0</v>
      </c>
    </row>
    <row r="55" spans="1:6" ht="12.75">
      <c r="A55" s="36">
        <v>15</v>
      </c>
      <c r="B55" s="37"/>
      <c r="C55" s="441"/>
      <c r="D55" s="586"/>
      <c r="E55" s="441"/>
      <c r="F55" s="443">
        <f t="shared" si="2"/>
        <v>0</v>
      </c>
    </row>
    <row r="56" spans="1:16" ht="12" customHeight="1">
      <c r="A56" s="38" t="s">
        <v>601</v>
      </c>
      <c r="B56" s="39" t="s">
        <v>835</v>
      </c>
      <c r="C56" s="429">
        <f>SUM(C41:C55)</f>
        <v>4</v>
      </c>
      <c r="D56" s="585"/>
      <c r="E56" s="429">
        <f>SUM(E41:E55)</f>
        <v>0</v>
      </c>
      <c r="F56" s="442">
        <f>SUM(F41:F55)</f>
        <v>4</v>
      </c>
      <c r="G56" s="515"/>
      <c r="H56" s="515"/>
      <c r="I56" s="515"/>
      <c r="J56" s="515"/>
      <c r="K56" s="515"/>
      <c r="L56" s="515"/>
      <c r="M56" s="515"/>
      <c r="N56" s="515"/>
      <c r="O56" s="515"/>
      <c r="P56" s="515"/>
    </row>
    <row r="57" spans="1:6" ht="18.75" customHeight="1">
      <c r="A57" s="36" t="s">
        <v>836</v>
      </c>
      <c r="B57" s="40"/>
      <c r="C57" s="429"/>
      <c r="D57" s="585"/>
      <c r="E57" s="429"/>
      <c r="F57" s="442"/>
    </row>
    <row r="58" spans="1:6" ht="12.75">
      <c r="A58" s="36">
        <v>1</v>
      </c>
      <c r="B58" s="40"/>
      <c r="C58" s="441"/>
      <c r="D58" s="586"/>
      <c r="E58" s="441"/>
      <c r="F58" s="443">
        <f>C58-E58</f>
        <v>0</v>
      </c>
    </row>
    <row r="59" spans="1:6" ht="12.75">
      <c r="A59" s="36">
        <v>2</v>
      </c>
      <c r="B59" s="40"/>
      <c r="C59" s="441"/>
      <c r="D59" s="586"/>
      <c r="E59" s="441"/>
      <c r="F59" s="443">
        <f aca="true" t="shared" si="3" ref="F59:F72">C59-E59</f>
        <v>0</v>
      </c>
    </row>
    <row r="60" spans="1:6" ht="12.75">
      <c r="A60" s="36">
        <v>3</v>
      </c>
      <c r="B60" s="40"/>
      <c r="C60" s="441"/>
      <c r="D60" s="586"/>
      <c r="E60" s="441"/>
      <c r="F60" s="443">
        <f t="shared" si="3"/>
        <v>0</v>
      </c>
    </row>
    <row r="61" spans="1:6" ht="12.75">
      <c r="A61" s="36">
        <v>4</v>
      </c>
      <c r="B61" s="40"/>
      <c r="C61" s="441"/>
      <c r="D61" s="586"/>
      <c r="E61" s="441"/>
      <c r="F61" s="443">
        <f t="shared" si="3"/>
        <v>0</v>
      </c>
    </row>
    <row r="62" spans="1:6" ht="12.75">
      <c r="A62" s="36">
        <v>5</v>
      </c>
      <c r="B62" s="37"/>
      <c r="C62" s="441"/>
      <c r="D62" s="586"/>
      <c r="E62" s="441"/>
      <c r="F62" s="443">
        <f t="shared" si="3"/>
        <v>0</v>
      </c>
    </row>
    <row r="63" spans="1:6" ht="12.75">
      <c r="A63" s="36">
        <v>6</v>
      </c>
      <c r="B63" s="37"/>
      <c r="C63" s="441"/>
      <c r="D63" s="586"/>
      <c r="E63" s="441"/>
      <c r="F63" s="443">
        <f t="shared" si="3"/>
        <v>0</v>
      </c>
    </row>
    <row r="64" spans="1:6" ht="12.75">
      <c r="A64" s="36">
        <v>7</v>
      </c>
      <c r="B64" s="37"/>
      <c r="C64" s="441"/>
      <c r="D64" s="586"/>
      <c r="E64" s="441"/>
      <c r="F64" s="443">
        <f t="shared" si="3"/>
        <v>0</v>
      </c>
    </row>
    <row r="65" spans="1:6" ht="12.75">
      <c r="A65" s="36">
        <v>8</v>
      </c>
      <c r="B65" s="37"/>
      <c r="C65" s="441"/>
      <c r="D65" s="586"/>
      <c r="E65" s="441"/>
      <c r="F65" s="443">
        <f t="shared" si="3"/>
        <v>0</v>
      </c>
    </row>
    <row r="66" spans="1:6" ht="12.75">
      <c r="A66" s="36">
        <v>9</v>
      </c>
      <c r="B66" s="37"/>
      <c r="C66" s="441"/>
      <c r="D66" s="586"/>
      <c r="E66" s="441"/>
      <c r="F66" s="443">
        <f t="shared" si="3"/>
        <v>0</v>
      </c>
    </row>
    <row r="67" spans="1:6" ht="12.75">
      <c r="A67" s="36">
        <v>10</v>
      </c>
      <c r="B67" s="37"/>
      <c r="C67" s="441"/>
      <c r="D67" s="586"/>
      <c r="E67" s="441"/>
      <c r="F67" s="443">
        <f t="shared" si="3"/>
        <v>0</v>
      </c>
    </row>
    <row r="68" spans="1:6" ht="12.75">
      <c r="A68" s="36">
        <v>11</v>
      </c>
      <c r="B68" s="37"/>
      <c r="C68" s="441"/>
      <c r="D68" s="586"/>
      <c r="E68" s="441"/>
      <c r="F68" s="443">
        <f t="shared" si="3"/>
        <v>0</v>
      </c>
    </row>
    <row r="69" spans="1:6" ht="12.75">
      <c r="A69" s="36">
        <v>12</v>
      </c>
      <c r="B69" s="37"/>
      <c r="C69" s="441"/>
      <c r="D69" s="586"/>
      <c r="E69" s="441"/>
      <c r="F69" s="443">
        <f t="shared" si="3"/>
        <v>0</v>
      </c>
    </row>
    <row r="70" spans="1:6" ht="12.75">
      <c r="A70" s="36">
        <v>13</v>
      </c>
      <c r="B70" s="37"/>
      <c r="C70" s="441"/>
      <c r="D70" s="586"/>
      <c r="E70" s="441"/>
      <c r="F70" s="443">
        <f t="shared" si="3"/>
        <v>0</v>
      </c>
    </row>
    <row r="71" spans="1:6" ht="12" customHeight="1">
      <c r="A71" s="36">
        <v>14</v>
      </c>
      <c r="B71" s="37"/>
      <c r="C71" s="441"/>
      <c r="D71" s="586"/>
      <c r="E71" s="441"/>
      <c r="F71" s="443">
        <f t="shared" si="3"/>
        <v>0</v>
      </c>
    </row>
    <row r="72" spans="1:6" ht="12.75">
      <c r="A72" s="36">
        <v>15</v>
      </c>
      <c r="B72" s="37"/>
      <c r="C72" s="441"/>
      <c r="D72" s="586"/>
      <c r="E72" s="441"/>
      <c r="F72" s="443">
        <f t="shared" si="3"/>
        <v>0</v>
      </c>
    </row>
    <row r="73" spans="1:16" ht="14.25" customHeight="1">
      <c r="A73" s="38" t="s">
        <v>837</v>
      </c>
      <c r="B73" s="39" t="s">
        <v>838</v>
      </c>
      <c r="C73" s="429">
        <f>SUM(C58:C72)</f>
        <v>0</v>
      </c>
      <c r="D73" s="585"/>
      <c r="E73" s="429">
        <f>SUM(E58:E72)</f>
        <v>0</v>
      </c>
      <c r="F73" s="442">
        <f>SUM(F58:F72)</f>
        <v>0</v>
      </c>
      <c r="G73" s="515"/>
      <c r="H73" s="515"/>
      <c r="I73" s="515"/>
      <c r="J73" s="515"/>
      <c r="K73" s="515"/>
      <c r="L73" s="515"/>
      <c r="M73" s="515"/>
      <c r="N73" s="515"/>
      <c r="O73" s="515"/>
      <c r="P73" s="515"/>
    </row>
    <row r="74" spans="1:16" ht="20.25" customHeight="1">
      <c r="A74" s="41" t="s">
        <v>839</v>
      </c>
      <c r="B74" s="39" t="s">
        <v>840</v>
      </c>
      <c r="C74" s="429">
        <f>C73+C56+C39+C22</f>
        <v>13025</v>
      </c>
      <c r="D74" s="585"/>
      <c r="E74" s="429">
        <f>E73+E56+E39+E22</f>
        <v>0</v>
      </c>
      <c r="F74" s="442">
        <f>F73+F56+F39+F22</f>
        <v>13025</v>
      </c>
      <c r="G74" s="515"/>
      <c r="H74" s="515"/>
      <c r="I74" s="515"/>
      <c r="J74" s="515"/>
      <c r="K74" s="515"/>
      <c r="L74" s="515"/>
      <c r="M74" s="515"/>
      <c r="N74" s="515"/>
      <c r="O74" s="515"/>
      <c r="P74" s="515"/>
    </row>
    <row r="75" spans="1:6" ht="15" customHeight="1">
      <c r="A75" s="34" t="s">
        <v>841</v>
      </c>
      <c r="B75" s="39"/>
      <c r="C75" s="429"/>
      <c r="D75" s="585"/>
      <c r="E75" s="429"/>
      <c r="F75" s="442"/>
    </row>
    <row r="76" spans="1:6" ht="14.25" customHeight="1">
      <c r="A76" s="36" t="s">
        <v>828</v>
      </c>
      <c r="B76" s="40"/>
      <c r="C76" s="429"/>
      <c r="D76" s="585"/>
      <c r="E76" s="429"/>
      <c r="F76" s="442"/>
    </row>
    <row r="77" spans="1:6" ht="12.75">
      <c r="A77" s="36" t="s">
        <v>829</v>
      </c>
      <c r="B77" s="40"/>
      <c r="C77" s="441"/>
      <c r="D77" s="586"/>
      <c r="E77" s="441"/>
      <c r="F77" s="443">
        <f>C77-E77</f>
        <v>0</v>
      </c>
    </row>
    <row r="78" spans="1:6" ht="12.75">
      <c r="A78" s="36" t="s">
        <v>830</v>
      </c>
      <c r="B78" s="40"/>
      <c r="C78" s="441"/>
      <c r="D78" s="586"/>
      <c r="E78" s="441"/>
      <c r="F78" s="443">
        <f aca="true" t="shared" si="4" ref="F78:F91">C78-E78</f>
        <v>0</v>
      </c>
    </row>
    <row r="79" spans="1:6" ht="12.75">
      <c r="A79" s="36" t="s">
        <v>550</v>
      </c>
      <c r="B79" s="40"/>
      <c r="C79" s="441"/>
      <c r="D79" s="586"/>
      <c r="E79" s="441"/>
      <c r="F79" s="443">
        <f t="shared" si="4"/>
        <v>0</v>
      </c>
    </row>
    <row r="80" spans="1:6" ht="12.75">
      <c r="A80" s="36" t="s">
        <v>553</v>
      </c>
      <c r="B80" s="40"/>
      <c r="C80" s="441"/>
      <c r="D80" s="586"/>
      <c r="E80" s="441"/>
      <c r="F80" s="443">
        <f t="shared" si="4"/>
        <v>0</v>
      </c>
    </row>
    <row r="81" spans="1:6" ht="12.75">
      <c r="A81" s="36">
        <v>5</v>
      </c>
      <c r="B81" s="37"/>
      <c r="C81" s="441"/>
      <c r="D81" s="586"/>
      <c r="E81" s="441"/>
      <c r="F81" s="443">
        <f t="shared" si="4"/>
        <v>0</v>
      </c>
    </row>
    <row r="82" spans="1:6" ht="12.75">
      <c r="A82" s="36">
        <v>6</v>
      </c>
      <c r="B82" s="37"/>
      <c r="C82" s="441"/>
      <c r="D82" s="586"/>
      <c r="E82" s="441"/>
      <c r="F82" s="443">
        <f t="shared" si="4"/>
        <v>0</v>
      </c>
    </row>
    <row r="83" spans="1:6" ht="12.75">
      <c r="A83" s="36">
        <v>7</v>
      </c>
      <c r="B83" s="37"/>
      <c r="C83" s="441"/>
      <c r="D83" s="586"/>
      <c r="E83" s="441"/>
      <c r="F83" s="443">
        <f t="shared" si="4"/>
        <v>0</v>
      </c>
    </row>
    <row r="84" spans="1:6" ht="12.75">
      <c r="A84" s="36">
        <v>8</v>
      </c>
      <c r="B84" s="37"/>
      <c r="C84" s="441"/>
      <c r="D84" s="586"/>
      <c r="E84" s="441"/>
      <c r="F84" s="443">
        <f t="shared" si="4"/>
        <v>0</v>
      </c>
    </row>
    <row r="85" spans="1:6" ht="12" customHeight="1">
      <c r="A85" s="36">
        <v>9</v>
      </c>
      <c r="B85" s="37"/>
      <c r="C85" s="441"/>
      <c r="D85" s="586"/>
      <c r="E85" s="441"/>
      <c r="F85" s="443">
        <f t="shared" si="4"/>
        <v>0</v>
      </c>
    </row>
    <row r="86" spans="1:6" ht="12.75">
      <c r="A86" s="36">
        <v>10</v>
      </c>
      <c r="B86" s="37"/>
      <c r="C86" s="441"/>
      <c r="D86" s="586"/>
      <c r="E86" s="441"/>
      <c r="F86" s="443">
        <f t="shared" si="4"/>
        <v>0</v>
      </c>
    </row>
    <row r="87" spans="1:6" ht="12.75">
      <c r="A87" s="36">
        <v>11</v>
      </c>
      <c r="B87" s="37"/>
      <c r="C87" s="441"/>
      <c r="D87" s="586"/>
      <c r="E87" s="441"/>
      <c r="F87" s="443">
        <f t="shared" si="4"/>
        <v>0</v>
      </c>
    </row>
    <row r="88" spans="1:6" ht="12.75">
      <c r="A88" s="36">
        <v>12</v>
      </c>
      <c r="B88" s="37"/>
      <c r="C88" s="441"/>
      <c r="D88" s="586"/>
      <c r="E88" s="441"/>
      <c r="F88" s="443">
        <f t="shared" si="4"/>
        <v>0</v>
      </c>
    </row>
    <row r="89" spans="1:6" ht="12.75">
      <c r="A89" s="36">
        <v>13</v>
      </c>
      <c r="B89" s="37"/>
      <c r="C89" s="441"/>
      <c r="D89" s="586"/>
      <c r="E89" s="441"/>
      <c r="F89" s="443">
        <f t="shared" si="4"/>
        <v>0</v>
      </c>
    </row>
    <row r="90" spans="1:6" ht="12" customHeight="1">
      <c r="A90" s="36">
        <v>14</v>
      </c>
      <c r="B90" s="37"/>
      <c r="C90" s="441"/>
      <c r="D90" s="586"/>
      <c r="E90" s="441"/>
      <c r="F90" s="443">
        <f t="shared" si="4"/>
        <v>0</v>
      </c>
    </row>
    <row r="91" spans="1:6" ht="12.75">
      <c r="A91" s="36">
        <v>15</v>
      </c>
      <c r="B91" s="37"/>
      <c r="C91" s="441"/>
      <c r="D91" s="586"/>
      <c r="E91" s="441"/>
      <c r="F91" s="443">
        <f t="shared" si="4"/>
        <v>0</v>
      </c>
    </row>
    <row r="92" spans="1:16" ht="15" customHeight="1">
      <c r="A92" s="38" t="s">
        <v>565</v>
      </c>
      <c r="B92" s="39" t="s">
        <v>842</v>
      </c>
      <c r="C92" s="429">
        <f>SUM(C77:C91)</f>
        <v>0</v>
      </c>
      <c r="D92" s="585"/>
      <c r="E92" s="429">
        <f>SUM(E77:E91)</f>
        <v>0</v>
      </c>
      <c r="F92" s="442">
        <f>SUM(F77:F91)</f>
        <v>0</v>
      </c>
      <c r="G92" s="515"/>
      <c r="H92" s="515"/>
      <c r="I92" s="515"/>
      <c r="J92" s="515"/>
      <c r="K92" s="515"/>
      <c r="L92" s="515"/>
      <c r="M92" s="515"/>
      <c r="N92" s="515"/>
      <c r="O92" s="515"/>
      <c r="P92" s="515"/>
    </row>
    <row r="93" spans="1:6" ht="15.75" customHeight="1">
      <c r="A93" s="36" t="s">
        <v>832</v>
      </c>
      <c r="B93" s="40"/>
      <c r="C93" s="429"/>
      <c r="D93" s="585"/>
      <c r="E93" s="429"/>
      <c r="F93" s="442"/>
    </row>
    <row r="94" spans="1:6" ht="12.75">
      <c r="A94" s="36" t="s">
        <v>544</v>
      </c>
      <c r="B94" s="40"/>
      <c r="C94" s="441"/>
      <c r="D94" s="586"/>
      <c r="E94" s="441"/>
      <c r="F94" s="443">
        <f>C94-E94</f>
        <v>0</v>
      </c>
    </row>
    <row r="95" spans="1:6" ht="12.75">
      <c r="A95" s="36" t="s">
        <v>547</v>
      </c>
      <c r="B95" s="40"/>
      <c r="C95" s="441"/>
      <c r="D95" s="586"/>
      <c r="E95" s="441"/>
      <c r="F95" s="443">
        <f aca="true" t="shared" si="5" ref="F95:F108">C95-E95</f>
        <v>0</v>
      </c>
    </row>
    <row r="96" spans="1:6" ht="12.75">
      <c r="A96" s="36" t="s">
        <v>550</v>
      </c>
      <c r="B96" s="40"/>
      <c r="C96" s="441"/>
      <c r="D96" s="586"/>
      <c r="E96" s="441"/>
      <c r="F96" s="443">
        <f t="shared" si="5"/>
        <v>0</v>
      </c>
    </row>
    <row r="97" spans="1:6" ht="12.75">
      <c r="A97" s="36" t="s">
        <v>553</v>
      </c>
      <c r="B97" s="40"/>
      <c r="C97" s="441"/>
      <c r="D97" s="586"/>
      <c r="E97" s="441"/>
      <c r="F97" s="443">
        <f t="shared" si="5"/>
        <v>0</v>
      </c>
    </row>
    <row r="98" spans="1:6" ht="12.75">
      <c r="A98" s="36">
        <v>5</v>
      </c>
      <c r="B98" s="37"/>
      <c r="C98" s="441"/>
      <c r="D98" s="586"/>
      <c r="E98" s="441"/>
      <c r="F98" s="443">
        <f t="shared" si="5"/>
        <v>0</v>
      </c>
    </row>
    <row r="99" spans="1:6" ht="12.75">
      <c r="A99" s="36">
        <v>6</v>
      </c>
      <c r="B99" s="37"/>
      <c r="C99" s="441"/>
      <c r="D99" s="586"/>
      <c r="E99" s="441"/>
      <c r="F99" s="443">
        <f t="shared" si="5"/>
        <v>0</v>
      </c>
    </row>
    <row r="100" spans="1:6" ht="12.75">
      <c r="A100" s="36">
        <v>7</v>
      </c>
      <c r="B100" s="37"/>
      <c r="C100" s="441"/>
      <c r="D100" s="586"/>
      <c r="E100" s="441"/>
      <c r="F100" s="443">
        <f t="shared" si="5"/>
        <v>0</v>
      </c>
    </row>
    <row r="101" spans="1:6" ht="12.75">
      <c r="A101" s="36">
        <v>8</v>
      </c>
      <c r="B101" s="37"/>
      <c r="C101" s="441"/>
      <c r="D101" s="586"/>
      <c r="E101" s="441"/>
      <c r="F101" s="443">
        <f t="shared" si="5"/>
        <v>0</v>
      </c>
    </row>
    <row r="102" spans="1:6" ht="12" customHeight="1">
      <c r="A102" s="36">
        <v>9</v>
      </c>
      <c r="B102" s="37"/>
      <c r="C102" s="441"/>
      <c r="D102" s="586"/>
      <c r="E102" s="441"/>
      <c r="F102" s="443">
        <f t="shared" si="5"/>
        <v>0</v>
      </c>
    </row>
    <row r="103" spans="1:6" ht="12.75">
      <c r="A103" s="36">
        <v>10</v>
      </c>
      <c r="B103" s="37"/>
      <c r="C103" s="441"/>
      <c r="D103" s="586"/>
      <c r="E103" s="441"/>
      <c r="F103" s="443">
        <f t="shared" si="5"/>
        <v>0</v>
      </c>
    </row>
    <row r="104" spans="1:6" ht="12.75">
      <c r="A104" s="36">
        <v>11</v>
      </c>
      <c r="B104" s="37"/>
      <c r="C104" s="441"/>
      <c r="D104" s="586"/>
      <c r="E104" s="441"/>
      <c r="F104" s="443">
        <f t="shared" si="5"/>
        <v>0</v>
      </c>
    </row>
    <row r="105" spans="1:6" ht="12.75">
      <c r="A105" s="36">
        <v>12</v>
      </c>
      <c r="B105" s="37"/>
      <c r="C105" s="441"/>
      <c r="D105" s="586"/>
      <c r="E105" s="441"/>
      <c r="F105" s="443">
        <f t="shared" si="5"/>
        <v>0</v>
      </c>
    </row>
    <row r="106" spans="1:6" ht="12.75">
      <c r="A106" s="36">
        <v>13</v>
      </c>
      <c r="B106" s="37"/>
      <c r="C106" s="441"/>
      <c r="D106" s="586"/>
      <c r="E106" s="441"/>
      <c r="F106" s="443">
        <f t="shared" si="5"/>
        <v>0</v>
      </c>
    </row>
    <row r="107" spans="1:6" ht="12" customHeight="1">
      <c r="A107" s="36">
        <v>14</v>
      </c>
      <c r="B107" s="37"/>
      <c r="C107" s="441"/>
      <c r="D107" s="586"/>
      <c r="E107" s="441"/>
      <c r="F107" s="443">
        <f t="shared" si="5"/>
        <v>0</v>
      </c>
    </row>
    <row r="108" spans="1:6" ht="12.75">
      <c r="A108" s="36">
        <v>15</v>
      </c>
      <c r="B108" s="37"/>
      <c r="C108" s="441"/>
      <c r="D108" s="586"/>
      <c r="E108" s="441"/>
      <c r="F108" s="443">
        <f t="shared" si="5"/>
        <v>0</v>
      </c>
    </row>
    <row r="109" spans="1:16" ht="11.25" customHeight="1">
      <c r="A109" s="38" t="s">
        <v>582</v>
      </c>
      <c r="B109" s="39" t="s">
        <v>843</v>
      </c>
      <c r="C109" s="429">
        <f>SUM(C94:C108)</f>
        <v>0</v>
      </c>
      <c r="D109" s="585"/>
      <c r="E109" s="429">
        <f>SUM(E94:E108)</f>
        <v>0</v>
      </c>
      <c r="F109" s="442">
        <f>SUM(F94:F108)</f>
        <v>0</v>
      </c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</row>
    <row r="110" spans="1:6" ht="15" customHeight="1">
      <c r="A110" s="36" t="s">
        <v>834</v>
      </c>
      <c r="B110" s="40"/>
      <c r="C110" s="429"/>
      <c r="D110" s="585"/>
      <c r="E110" s="429"/>
      <c r="F110" s="442"/>
    </row>
    <row r="111" spans="1:6" ht="12.75">
      <c r="A111" s="36" t="s">
        <v>544</v>
      </c>
      <c r="B111" s="40"/>
      <c r="C111" s="441"/>
      <c r="D111" s="586"/>
      <c r="E111" s="441"/>
      <c r="F111" s="443">
        <f>C111-E111</f>
        <v>0</v>
      </c>
    </row>
    <row r="112" spans="1:6" ht="12.75">
      <c r="A112" s="36" t="s">
        <v>547</v>
      </c>
      <c r="B112" s="40"/>
      <c r="C112" s="441"/>
      <c r="D112" s="586"/>
      <c r="E112" s="441"/>
      <c r="F112" s="443">
        <f aca="true" t="shared" si="6" ref="F112:F125">C112-E112</f>
        <v>0</v>
      </c>
    </row>
    <row r="113" spans="1:6" ht="12.75">
      <c r="A113" s="36" t="s">
        <v>550</v>
      </c>
      <c r="B113" s="40"/>
      <c r="C113" s="441"/>
      <c r="D113" s="586"/>
      <c r="E113" s="441"/>
      <c r="F113" s="443">
        <f t="shared" si="6"/>
        <v>0</v>
      </c>
    </row>
    <row r="114" spans="1:6" ht="12.75">
      <c r="A114" s="36" t="s">
        <v>553</v>
      </c>
      <c r="B114" s="40"/>
      <c r="C114" s="441"/>
      <c r="D114" s="586"/>
      <c r="E114" s="441"/>
      <c r="F114" s="443">
        <f t="shared" si="6"/>
        <v>0</v>
      </c>
    </row>
    <row r="115" spans="1:6" ht="12.75">
      <c r="A115" s="36">
        <v>5</v>
      </c>
      <c r="B115" s="37"/>
      <c r="C115" s="441"/>
      <c r="D115" s="586"/>
      <c r="E115" s="441"/>
      <c r="F115" s="443">
        <f t="shared" si="6"/>
        <v>0</v>
      </c>
    </row>
    <row r="116" spans="1:6" ht="12.75">
      <c r="A116" s="36">
        <v>6</v>
      </c>
      <c r="B116" s="37"/>
      <c r="C116" s="441"/>
      <c r="D116" s="586"/>
      <c r="E116" s="441"/>
      <c r="F116" s="443">
        <f t="shared" si="6"/>
        <v>0</v>
      </c>
    </row>
    <row r="117" spans="1:6" ht="12.75">
      <c r="A117" s="36">
        <v>7</v>
      </c>
      <c r="B117" s="37"/>
      <c r="C117" s="441"/>
      <c r="D117" s="586"/>
      <c r="E117" s="441"/>
      <c r="F117" s="443">
        <f t="shared" si="6"/>
        <v>0</v>
      </c>
    </row>
    <row r="118" spans="1:6" ht="12.75">
      <c r="A118" s="36">
        <v>8</v>
      </c>
      <c r="B118" s="37"/>
      <c r="C118" s="441"/>
      <c r="D118" s="586"/>
      <c r="E118" s="441"/>
      <c r="F118" s="443">
        <f t="shared" si="6"/>
        <v>0</v>
      </c>
    </row>
    <row r="119" spans="1:6" ht="12" customHeight="1">
      <c r="A119" s="36">
        <v>9</v>
      </c>
      <c r="B119" s="37"/>
      <c r="C119" s="441"/>
      <c r="D119" s="586"/>
      <c r="E119" s="441"/>
      <c r="F119" s="443">
        <f t="shared" si="6"/>
        <v>0</v>
      </c>
    </row>
    <row r="120" spans="1:6" ht="12.75">
      <c r="A120" s="36">
        <v>10</v>
      </c>
      <c r="B120" s="37"/>
      <c r="C120" s="441"/>
      <c r="D120" s="586"/>
      <c r="E120" s="441"/>
      <c r="F120" s="443">
        <f t="shared" si="6"/>
        <v>0</v>
      </c>
    </row>
    <row r="121" spans="1:6" ht="12.75">
      <c r="A121" s="36">
        <v>11</v>
      </c>
      <c r="B121" s="37"/>
      <c r="C121" s="441"/>
      <c r="D121" s="586"/>
      <c r="E121" s="441"/>
      <c r="F121" s="443">
        <f t="shared" si="6"/>
        <v>0</v>
      </c>
    </row>
    <row r="122" spans="1:6" ht="12.75">
      <c r="A122" s="36">
        <v>12</v>
      </c>
      <c r="B122" s="37"/>
      <c r="C122" s="441"/>
      <c r="D122" s="586"/>
      <c r="E122" s="441"/>
      <c r="F122" s="443">
        <f t="shared" si="6"/>
        <v>0</v>
      </c>
    </row>
    <row r="123" spans="1:6" ht="12.75">
      <c r="A123" s="36">
        <v>13</v>
      </c>
      <c r="B123" s="37"/>
      <c r="C123" s="441"/>
      <c r="D123" s="586"/>
      <c r="E123" s="441"/>
      <c r="F123" s="443">
        <f t="shared" si="6"/>
        <v>0</v>
      </c>
    </row>
    <row r="124" spans="1:6" ht="12" customHeight="1">
      <c r="A124" s="36">
        <v>14</v>
      </c>
      <c r="B124" s="37"/>
      <c r="C124" s="441"/>
      <c r="D124" s="586"/>
      <c r="E124" s="441"/>
      <c r="F124" s="443">
        <f t="shared" si="6"/>
        <v>0</v>
      </c>
    </row>
    <row r="125" spans="1:6" ht="12.75">
      <c r="A125" s="36">
        <v>15</v>
      </c>
      <c r="B125" s="37"/>
      <c r="C125" s="441"/>
      <c r="D125" s="586"/>
      <c r="E125" s="441"/>
      <c r="F125" s="443">
        <f t="shared" si="6"/>
        <v>0</v>
      </c>
    </row>
    <row r="126" spans="1:16" ht="15.75" customHeight="1">
      <c r="A126" s="38" t="s">
        <v>601</v>
      </c>
      <c r="B126" s="39" t="s">
        <v>844</v>
      </c>
      <c r="C126" s="429">
        <f>SUM(C111:C125)</f>
        <v>0</v>
      </c>
      <c r="D126" s="585"/>
      <c r="E126" s="429">
        <f>SUM(E111:E125)</f>
        <v>0</v>
      </c>
      <c r="F126" s="442">
        <f>SUM(F111:F125)</f>
        <v>0</v>
      </c>
      <c r="G126" s="515"/>
      <c r="H126" s="515"/>
      <c r="I126" s="515"/>
      <c r="J126" s="515"/>
      <c r="K126" s="515"/>
      <c r="L126" s="515"/>
      <c r="M126" s="515"/>
      <c r="N126" s="515"/>
      <c r="O126" s="515"/>
      <c r="P126" s="515"/>
    </row>
    <row r="127" spans="1:6" ht="12.75" customHeight="1">
      <c r="A127" s="36" t="s">
        <v>836</v>
      </c>
      <c r="B127" s="40"/>
      <c r="C127" s="429"/>
      <c r="D127" s="585"/>
      <c r="E127" s="429"/>
      <c r="F127" s="442"/>
    </row>
    <row r="128" spans="1:6" ht="12.75">
      <c r="A128" s="36"/>
      <c r="B128" s="40"/>
      <c r="C128" s="441"/>
      <c r="D128" s="586"/>
      <c r="E128" s="441"/>
      <c r="F128" s="443">
        <f>C128-E128</f>
        <v>0</v>
      </c>
    </row>
    <row r="129" spans="1:6" ht="12.75">
      <c r="A129" s="36"/>
      <c r="B129" s="40"/>
      <c r="C129" s="441"/>
      <c r="D129" s="586"/>
      <c r="E129" s="441"/>
      <c r="F129" s="443">
        <f aca="true" t="shared" si="7" ref="F129:F142">C129-E129</f>
        <v>0</v>
      </c>
    </row>
    <row r="130" spans="1:6" ht="12.75">
      <c r="A130" s="36"/>
      <c r="B130" s="40"/>
      <c r="C130" s="441"/>
      <c r="D130" s="586"/>
      <c r="E130" s="441"/>
      <c r="F130" s="443">
        <f t="shared" si="7"/>
        <v>0</v>
      </c>
    </row>
    <row r="131" spans="1:6" ht="12.75">
      <c r="A131" s="36"/>
      <c r="B131" s="40"/>
      <c r="C131" s="441"/>
      <c r="D131" s="586"/>
      <c r="E131" s="441"/>
      <c r="F131" s="443">
        <f t="shared" si="7"/>
        <v>0</v>
      </c>
    </row>
    <row r="132" spans="1:6" ht="12.75">
      <c r="A132" s="36"/>
      <c r="B132" s="37"/>
      <c r="C132" s="441"/>
      <c r="D132" s="586"/>
      <c r="E132" s="441"/>
      <c r="F132" s="443">
        <f t="shared" si="7"/>
        <v>0</v>
      </c>
    </row>
    <row r="133" spans="1:6" ht="12.75">
      <c r="A133" s="36"/>
      <c r="B133" s="37"/>
      <c r="C133" s="441"/>
      <c r="D133" s="586"/>
      <c r="E133" s="441"/>
      <c r="F133" s="443">
        <f t="shared" si="7"/>
        <v>0</v>
      </c>
    </row>
    <row r="134" spans="1:6" ht="12.75">
      <c r="A134" s="36"/>
      <c r="B134" s="37"/>
      <c r="C134" s="441"/>
      <c r="D134" s="586"/>
      <c r="E134" s="441"/>
      <c r="F134" s="443">
        <f t="shared" si="7"/>
        <v>0</v>
      </c>
    </row>
    <row r="135" spans="1:6" ht="12.75">
      <c r="A135" s="36"/>
      <c r="B135" s="37"/>
      <c r="C135" s="441"/>
      <c r="D135" s="586"/>
      <c r="E135" s="441"/>
      <c r="F135" s="443">
        <f t="shared" si="7"/>
        <v>0</v>
      </c>
    </row>
    <row r="136" spans="1:6" ht="12" customHeight="1">
      <c r="A136" s="36">
        <v>9</v>
      </c>
      <c r="B136" s="37"/>
      <c r="C136" s="441"/>
      <c r="D136" s="586"/>
      <c r="E136" s="441"/>
      <c r="F136" s="443">
        <f t="shared" si="7"/>
        <v>0</v>
      </c>
    </row>
    <row r="137" spans="1:6" ht="12.75">
      <c r="A137" s="36">
        <v>10</v>
      </c>
      <c r="B137" s="37"/>
      <c r="C137" s="441"/>
      <c r="D137" s="586"/>
      <c r="E137" s="441"/>
      <c r="F137" s="443">
        <f t="shared" si="7"/>
        <v>0</v>
      </c>
    </row>
    <row r="138" spans="1:6" ht="12.75">
      <c r="A138" s="36">
        <v>11</v>
      </c>
      <c r="B138" s="37"/>
      <c r="C138" s="441"/>
      <c r="D138" s="586"/>
      <c r="E138" s="441"/>
      <c r="F138" s="443">
        <f t="shared" si="7"/>
        <v>0</v>
      </c>
    </row>
    <row r="139" spans="1:6" ht="12.75">
      <c r="A139" s="36">
        <v>12</v>
      </c>
      <c r="B139" s="37"/>
      <c r="C139" s="441"/>
      <c r="D139" s="586"/>
      <c r="E139" s="441"/>
      <c r="F139" s="443">
        <f t="shared" si="7"/>
        <v>0</v>
      </c>
    </row>
    <row r="140" spans="1:6" ht="12.75">
      <c r="A140" s="36">
        <v>13</v>
      </c>
      <c r="B140" s="37"/>
      <c r="C140" s="441"/>
      <c r="D140" s="586"/>
      <c r="E140" s="441"/>
      <c r="F140" s="443">
        <f t="shared" si="7"/>
        <v>0</v>
      </c>
    </row>
    <row r="141" spans="1:6" ht="12" customHeight="1">
      <c r="A141" s="36">
        <v>14</v>
      </c>
      <c r="B141" s="37"/>
      <c r="C141" s="441"/>
      <c r="D141" s="586"/>
      <c r="E141" s="441"/>
      <c r="F141" s="443">
        <f t="shared" si="7"/>
        <v>0</v>
      </c>
    </row>
    <row r="142" spans="1:6" ht="12.75">
      <c r="A142" s="36">
        <v>15</v>
      </c>
      <c r="B142" s="37"/>
      <c r="C142" s="441"/>
      <c r="D142" s="586"/>
      <c r="E142" s="441"/>
      <c r="F142" s="443">
        <f t="shared" si="7"/>
        <v>0</v>
      </c>
    </row>
    <row r="143" spans="1:16" ht="17.25" customHeight="1">
      <c r="A143" s="38" t="s">
        <v>837</v>
      </c>
      <c r="B143" s="39" t="s">
        <v>845</v>
      </c>
      <c r="C143" s="429">
        <f>SUM(C128:C142)</f>
        <v>0</v>
      </c>
      <c r="D143" s="585"/>
      <c r="E143" s="429">
        <f>SUM(E128:E142)</f>
        <v>0</v>
      </c>
      <c r="F143" s="442">
        <f>SUM(F128:F142)</f>
        <v>0</v>
      </c>
      <c r="G143" s="515"/>
      <c r="H143" s="515"/>
      <c r="I143" s="515"/>
      <c r="J143" s="515"/>
      <c r="K143" s="515"/>
      <c r="L143" s="515"/>
      <c r="M143" s="515"/>
      <c r="N143" s="515"/>
      <c r="O143" s="515"/>
      <c r="P143" s="515"/>
    </row>
    <row r="144" spans="1:16" ht="19.5" customHeight="1">
      <c r="A144" s="41" t="s">
        <v>846</v>
      </c>
      <c r="B144" s="39" t="s">
        <v>847</v>
      </c>
      <c r="C144" s="429">
        <f>C143+C126+C109+C92</f>
        <v>0</v>
      </c>
      <c r="D144" s="585"/>
      <c r="E144" s="429">
        <f>E143+E126+E109+E92</f>
        <v>0</v>
      </c>
      <c r="F144" s="442">
        <f>F143+F126+F109+F92</f>
        <v>0</v>
      </c>
      <c r="G144" s="515"/>
      <c r="H144" s="515"/>
      <c r="I144" s="515"/>
      <c r="J144" s="515"/>
      <c r="K144" s="515"/>
      <c r="L144" s="515"/>
      <c r="M144" s="515"/>
      <c r="N144" s="515"/>
      <c r="O144" s="515"/>
      <c r="P144" s="515"/>
    </row>
    <row r="145" spans="1:6" ht="19.5" customHeight="1">
      <c r="A145" s="42"/>
      <c r="B145" s="43"/>
      <c r="C145" s="44"/>
      <c r="D145" s="587"/>
      <c r="E145" s="44"/>
      <c r="F145" s="44"/>
    </row>
    <row r="146" spans="1:6" ht="12.75">
      <c r="A146" s="452" t="s">
        <v>879</v>
      </c>
      <c r="B146" s="453"/>
      <c r="C146" s="647" t="s">
        <v>848</v>
      </c>
      <c r="D146" s="647"/>
      <c r="E146" s="647"/>
      <c r="F146" s="647"/>
    </row>
    <row r="147" spans="1:6" ht="12.75">
      <c r="A147" s="516"/>
      <c r="B147" s="517"/>
      <c r="C147" s="516"/>
      <c r="D147" s="588"/>
      <c r="E147" s="516"/>
      <c r="F147" s="516"/>
    </row>
    <row r="148" spans="1:6" ht="12.75">
      <c r="A148" s="516"/>
      <c r="B148" s="517"/>
      <c r="C148" s="647" t="s">
        <v>856</v>
      </c>
      <c r="D148" s="647"/>
      <c r="E148" s="647"/>
      <c r="F148" s="647"/>
    </row>
    <row r="149" spans="3:5" ht="12.75">
      <c r="C149" s="516"/>
      <c r="E149" s="516"/>
    </row>
  </sheetData>
  <sheetProtection/>
  <mergeCells count="4">
    <mergeCell ref="B5:D5"/>
    <mergeCell ref="B6:C6"/>
    <mergeCell ref="C148:F148"/>
    <mergeCell ref="C146:F1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24:F38 C41:F55 C58:F72 C77:F91 C94:F108 C111:F125 C12:F2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C18 C20 B5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s.ilieva</cp:lastModifiedBy>
  <cp:lastPrinted>2014-06-13T15:44:16Z</cp:lastPrinted>
  <dcterms:created xsi:type="dcterms:W3CDTF">2000-06-29T12:02:40Z</dcterms:created>
  <dcterms:modified xsi:type="dcterms:W3CDTF">2015-02-10T16:22:25Z</dcterms:modified>
  <cp:category/>
  <cp:version/>
  <cp:contentType/>
  <cp:contentStatus/>
</cp:coreProperties>
</file>