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9260" windowHeight="4365" tabRatio="770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<sst xmlns="http://schemas.openxmlformats.org/spreadsheetml/2006/main" count="1060" uniqueCount="864">
  <si>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</si>
  <si>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</si>
  <si>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</si>
  <si>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</si>
  <si>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</si>
  <si>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</si>
  <si>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</si>
  <si>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</si>
  <si>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</si>
  <si>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</si>
  <si>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</si>
  <si>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</si>
  <si>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</si>
  <si>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</si>
  <si>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</si>
  <si>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</si>
  <si>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</si>
  <si>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</si>
  <si>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</si>
  <si>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</si>
  <si>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</si>
  <si>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</si>
  <si>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</si>
  <si>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</si>
  <si>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</si>
  <si>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</si>
  <si>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</si>
  <si>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</si>
  <si>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</si>
  <si>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</si>
  <si>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</si>
  <si>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</si>
  <si>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</si>
  <si>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</si>
  <si>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</si>
  <si>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</si>
  <si>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</si>
  <si>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</si>
  <si>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</si>
  <si>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</si>
  <si>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</si>
  <si>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</si>
  <si>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</si>
  <si>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</si>
  <si>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</si>
  <si>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</si>
  <si>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</si>
  <si>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</si>
  <si>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</si>
  <si>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</si>
  <si>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</si>
  <si>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</si>
  <si>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</si>
  <si>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</si>
  <si>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</si>
  <si>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</si>
  <si>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</si>
  <si>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</si>
  <si>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</si>
  <si>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</si>
  <si>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</si>
  <si>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</si>
  <si>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</si>
  <si>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</si>
  <si>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</si>
  <si>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</si>
  <si>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</si>
  <si>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</si>
  <si>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</si>
  <si>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</si>
  <si>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</si>
  <si>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</si>
  <si>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</si>
  <si>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</si>
  <si>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</si>
  <si>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</si>
  <si>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</si>
  <si>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</si>
  <si>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</si>
  <si>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</si>
  <si>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</si>
  <si>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</si>
  <si>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</si>
  <si>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</si>
  <si>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</si>
  <si>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</si>
  <si>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</si>
  <si>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</si>
  <si>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</si>
  <si>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</si>
  <si>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</si>
  <si>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</si>
  <si>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</si>
  <si>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</si>
  <si>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</si>
  <si>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</si>
  <si>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</si>
  <si>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</si>
  <si>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</si>
  <si>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</si>
  <si>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</si>
  <si>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</si>
  <si>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</si>
  <si>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</si>
  <si>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</si>
  <si>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</si>
  <si>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</si>
  <si>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</si>
  <si>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</si>
  <si>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</si>
  <si>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</si>
  <si>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</si>
  <si>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</si>
  <si>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</si>
  <si>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</si>
  <si>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</si>
  <si>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</si>
  <si>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</si>
  <si>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</si>
  <si>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</si>
  <si>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</si>
  <si>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</si>
  <si>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</si>
  <si>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</si>
  <si>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</si>
  <si>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</si>
  <si>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</si>
  <si>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</si>
  <si>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</si>
  <si>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</si>
  <si>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</si>
  <si>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</si>
  <si>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</si>
  <si>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</si>
  <si>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</si>
  <si>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</si>
  <si>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</si>
  <si>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</si>
  <si>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</si>
  <si>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</si>
  <si>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</si>
  <si>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</si>
  <si>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</si>
  <si>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</si>
  <si>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</si>
  <si>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</si>
  <si>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</si>
  <si>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</si>
  <si>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</si>
  <si>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</si>
  <si>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</si>
  <si>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</si>
  <si>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</si>
  <si>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</si>
  <si>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</si>
  <si>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</si>
  <si>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</si>
  <si>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</si>
  <si>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</si>
  <si>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</si>
  <si>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</si>
  <si>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</si>
  <si>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</si>
  <si>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</si>
  <si>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</si>
  <si>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</si>
  <si>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</si>
  <si>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</si>
  <si>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</si>
  <si>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</si>
  <si>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</si>
  <si>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</si>
  <si>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</si>
  <si>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</si>
  <si>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</si>
  <si>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</si>
  <si>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</si>
  <si>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</si>
  <si>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</si>
  <si>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</si>
  <si>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</si>
  <si>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</si>
  <si>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</si>
  <si>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</si>
  <si>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</si>
  <si>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</si>
  <si>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</si>
  <si>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</si>
  <si>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</si>
  <si>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</si>
  <si>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</si>
  <si>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</si>
  <si>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</si>
  <si>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</si>
  <si>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</si>
  <si>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</si>
  <si>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</si>
  <si>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</si>
  <si>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</si>
  <si>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</si>
  <si>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</si>
  <si>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</si>
  <si>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</si>
  <si>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</si>
  <si>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</si>
  <si>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</si>
  <si>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</si>
  <si>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</si>
  <si>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</si>
  <si>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</si>
  <si>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</si>
  <si>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</si>
  <si>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</si>
  <si>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</si>
  <si>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</si>
  <si>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</si>
  <si>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</si>
  <si>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</si>
  <si>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</si>
  <si>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</si>
  <si>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</si>
  <si>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</si>
  <si>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</si>
  <si>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</si>
  <si>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</si>
  <si>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</si>
  <si>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</si>
  <si>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</si>
  <si>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</si>
  <si>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</si>
  <si>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</si>
  <si>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</si>
  <si>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</si>
  <si>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</si>
  <si>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</si>
  <si>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</si>
  <si>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</si>
  <si>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</si>
  <si>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</si>
  <si>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</si>
  <si>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</si>
  <si>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</si>
  <si>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</si>
  <si>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</si>
  <si>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</si>
  <si>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</si>
  <si>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</si>
  <si>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</si>
  <si>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</si>
  <si>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</si>
  <si>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</si>
  <si>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</si>
  <si>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</si>
  <si>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</si>
  <si>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</si>
  <si>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</si>
  <si>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</si>
  <si>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</si>
  <si>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</si>
  <si>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</si>
  <si>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</si>
  <si>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</si>
  <si>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</si>
  <si>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</si>
  <si>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</si>
  <si>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</si>
  <si>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</si>
  <si>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</si>
  <si>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</si>
  <si>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</si>
  <si>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</si>
  <si>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</si>
  <si>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</si>
  <si>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</si>
  <si>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</si>
  <si>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</si>
  <si>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</si>
  <si>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</si>
  <si>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</si>
  <si>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</si>
  <si>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</si>
  <si>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</si>
  <si>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</si>
  <si>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</si>
  <si>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</si>
  <si>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</si>
  <si>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</si>
  <si>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</si>
  <si>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</si>
  <si>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</si>
  <si>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</si>
  <si>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</si>
  <si>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</si>
  <si>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</si>
  <si>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</si>
  <si>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</si>
  <si>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</si>
  <si>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</si>
  <si>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</si>
  <si>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</si>
  <si>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</si>
  <si>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</si>
  <si>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</si>
  <si>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</si>
  <si>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</si>
  <si>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</si>
  <si>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</si>
  <si>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</si>
  <si>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</si>
  <si>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</si>
  <si>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</si>
  <si>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</si>
  <si>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</si>
  <si>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</si>
  <si>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</si>
  <si>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</si>
  <si>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</si>
  <si>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</si>
  <si>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</si>
  <si>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</si>
  <si>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</si>
  <si>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</si>
  <si>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</si>
  <si>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</si>
  <si>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</si>
  <si>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</si>
  <si>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</si>
  <si>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</si>
  <si>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</si>
  <si>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</si>
  <si>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</si>
  <si>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</si>
  <si>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</si>
  <si>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</si>
  <si>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</si>
  <si>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</si>
  <si>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</si>
  <si>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</si>
  <si>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</si>
  <si>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</si>
  <si>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</si>
  <si>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</si>
  <si>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</si>
  <si>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</si>
  <si>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</si>
  <si>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</si>
  <si>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</si>
  <si>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</si>
  <si>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</si>
  <si>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</si>
  <si>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</si>
  <si>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</si>
  <si>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</si>
  <si>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</si>
  <si>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</si>
  <si>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</si>
  <si>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</si>
  <si>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</si>
  <si>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</si>
  <si>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</si>
  <si>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</si>
  <si>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</si>
  <si>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</si>
  <si>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</si>
  <si>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</si>
  <si>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</si>
  <si>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</si>
  <si>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</si>
  <si>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</si>
  <si>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</si>
  <si>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</si>
  <si>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</si>
  <si>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</si>
  <si>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</si>
  <si>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</si>
  <si>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</si>
  <si>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</si>
  <si>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</si>
  <si>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</si>
  <si>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</si>
  <si>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</si>
  <si>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</si>
  <si>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</si>
  <si>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</si>
  <si>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</si>
  <si>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</si>
  <si>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</si>
  <si>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</si>
  <si>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</si>
  <si>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</si>
  <si>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</si>
  <si>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</si>
  <si>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</si>
  <si>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</si>
  <si>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</si>
  <si>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</si>
  <si>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</si>
  <si>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</si>
  <si>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</si>
  <si>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</si>
  <si>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</si>
  <si>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</si>
  <si>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</si>
  <si>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</si>
  <si>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</si>
  <si>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</si>
  <si>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</si>
  <si>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</si>
  <si>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</si>
  <si>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</si>
  <si>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</si>
  <si>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</si>
  <si>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</si>
  <si>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</si>
  <si>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</si>
  <si>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</si>
  <si>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</si>
  <si>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</si>
  <si>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</si>
  <si>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</si>
  <si>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</si>
  <si>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</si>
  <si>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</si>
  <si>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</si>
  <si>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</si>
  <si>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</si>
  <si>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</si>
  <si>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</si>
  <si>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</si>
  <si>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</si>
  <si>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</si>
  <si>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</si>
  <si>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</si>
  <si>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</si>
  <si>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</si>
  <si>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</si>
  <si>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</si>
  <si>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</si>
  <si>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</si>
  <si>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</si>
  <si>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</si>
  <si>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</si>
  <si>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</si>
  <si>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</si>
  <si>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</si>
  <si>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</si>
  <si>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</si>
  <si>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</si>
  <si>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</si>
  <si>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</si>
  <si>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</si>
  <si>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</si>
  <si>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</si>
  <si>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</si>
  <si>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</si>
  <si>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</si>
  <si>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</si>
  <si>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</si>
  <si>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</si>
  <si>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</si>
  <si>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</si>
  <si>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</si>
  <si>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</si>
  <si>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</si>
  <si>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</si>
  <si>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</si>
  <si>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</si>
  <si>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</si>
  <si>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</si>
  <si>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</si>
  <si>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</si>
  <si>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</si>
  <si>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</si>
  <si>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</si>
  <si>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</si>
  <si>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</si>
  <si>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</si>
  <si>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</si>
  <si>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</si>
  <si>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</si>
  <si>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</si>
  <si>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</si>
  <si>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</si>
  <si>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</si>
  <si>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</si>
  <si>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</si>
  <si>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</si>
  <si>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</si>
  <si>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</si>
  <si>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</si>
  <si>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</si>
  <si>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</si>
  <si>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</si>
  <si>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</si>
  <si>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</si>
  <si>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</si>
  <si>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</si>
  <si>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</si>
  <si>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</si>
  <si>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</si>
  <si>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</si>
  <si>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</si>
  <si>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</si>
  <si>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</si>
  <si>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</si>
  <si>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</si>
  <si>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</si>
  <si>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</si>
  <si>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</si>
  <si>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</si>
  <si>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</si>
  <si>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</si>
  <si>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</si>
  <si>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</si>
  <si>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</si>
  <si>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</si>
  <si>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</si>
  <si>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</si>
  <si>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</si>
  <si>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</si>
  <si>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</si>
  <si>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</si>
  <si>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</si>
  <si>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</si>
  <si>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</si>
  <si>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</si>
  <si>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</si>
  <si>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</si>
  <si>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</si>
  <si>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</si>
  <si>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</si>
  <si>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</si>
  <si>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</si>
  <si>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</si>
  <si>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</si>
  <si>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</si>
  <si>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</si>
  <si>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</si>
  <si>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</si>
  <si>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</si>
  <si>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</si>
  <si>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</si>
  <si>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</si>
  <si>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</si>
  <si>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</si>
  <si>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</si>
  <si>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</si>
  <si>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</si>
  <si>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</si>
  <si>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</si>
  <si>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</si>
  <si>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</si>
  <si>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</si>
  <si>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</si>
  <si>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</si>
  <si>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</si>
  <si>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</si>
  <si>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</si>
  <si>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</si>
  <si>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</si>
  <si>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</si>
  <si>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</si>
  <si>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</si>
  <si>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</si>
  <si>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</si>
  <si>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</si>
  <si>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</si>
  <si>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</si>
  <si>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</si>
  <si>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</si>
  <si>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</si>
  <si>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</si>
  <si>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</si>
  <si>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</si>
  <si>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</si>
  <si>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</si>
  <si>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</si>
  <si>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</si>
  <si>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</si>
  <si>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</si>
  <si>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</si>
  <si>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</si>
  <si>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</si>
  <si>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</si>
  <si>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</si>
  <si>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</si>
  <si>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</si>
  <si>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</si>
  <si>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</si>
  <si>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</si>
  <si>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</si>
  <si>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</si>
  <si>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</si>
  <si>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</si>
  <si>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</si>
  <si>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</si>
  <si>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</si>
  <si>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</si>
  <si>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</si>
  <si>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</si>
  <si>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</si>
  <si>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</si>
  <si>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</si>
  <si>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</si>
  <si>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</si>
  <si>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</si>
  <si>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</si>
  <si>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</si>
  <si>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</si>
  <si>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</si>
  <si>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</si>
  <si>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</si>
  <si>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</si>
  <si>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</si>
  <si>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</si>
  <si>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</si>
  <si>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</si>
  <si>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</si>
  <si>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</si>
  <si>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</si>
  <si>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</si>
  <si>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</si>
  <si>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</si>
  <si>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</si>
  <si>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</si>
  <si>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</si>
  <si>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</si>
  <si>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</si>
  <si>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</si>
  <si>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</si>
  <si>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</si>
  <si>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</si>
  <si>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</si>
  <si>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</si>
  <si>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</si>
  <si>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</si>
  <si>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</si>
  <si>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</si>
  <si>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</si>
  <si>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</si>
  <si>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</si>
  <si>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</si>
  <si>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</si>
  <si>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</si>
  <si>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</si>
  <si>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</si>
  <si>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</si>
  <si>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</si>
  <si>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</si>
  <si>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</si>
  <si>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</si>
  <si>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</si>
  <si>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</si>
  <si>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</si>
  <si>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</si>
  <si>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</si>
  <si>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</si>
  <si>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</si>
  <si>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</si>
  <si>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</si>
  <si>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</si>
  <si>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</si>
  <si>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</si>
  <si>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</si>
  <si>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</si>
  <si>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</si>
  <si>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</si>
  <si>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</si>
  <si>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</si>
  <si>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</si>
  <si>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</si>
  <si>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</si>
  <si>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</si>
  <si>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</si>
  <si>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</si>
  <si>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</si>
  <si>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</si>
  <si>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</si>
  <si>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</si>
  <si>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</si>
  <si>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</si>
  <si>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</si>
  <si>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</si>
  <si>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</si>
  <si>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</si>
  <si>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</si>
  <si>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</si>
  <si>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</si>
  <si>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</si>
  <si>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</si>
  <si>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</si>
  <si>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</si>
  <si>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</si>
  <si>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</si>
  <si>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</si>
  <si>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</si>
  <si>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</si>
  <si>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</si>
  <si>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</si>
  <si>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</si>
  <si>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</si>
  <si>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</si>
  <si>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</si>
  <si>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</si>
  <si>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</si>
  <si>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</si>
  <si>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</si>
  <si>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</si>
  <si>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</si>
  <si>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</si>
  <si>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</si>
  <si>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</si>
  <si>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</si>
  <si>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</si>
  <si>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</si>
  <si>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</si>
  <si>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</si>
  <si>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</si>
  <si>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</si>
  <si>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</si>
  <si>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</si>
  <si>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</si>
  <si>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</si>
  <si>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</si>
  <si>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</si>
  <si>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</si>
  <si>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</si>
  <si>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</si>
  <si>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</si>
  <si>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</si>
  <si>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</si>
  <si>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</si>
  <si>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</si>
  <si>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</si>
  <si>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</si>
  <si>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</si>
  <si>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</si>
  <si>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</si>
  <si>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</si>
  <si>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</si>
  <si>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</si>
  <si>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</si>
  <si>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</si>
  <si>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</si>
  <si>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</si>
  <si>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</si>
  <si>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</si>
  <si>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</si>
  <si>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</si>
  <si>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</si>
  <si>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</si>
  <si>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</si>
  <si>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</si>
  <si>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</si>
  <si>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</si>
  <si>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</si>
  <si>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</si>
  <si>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</si>
  <si>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</si>
  <si>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</si>
  <si>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</si>
  <si>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</si>
  <si>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</si>
  <si>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</si>
  <si>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</si>
  <si>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</si>
  <si>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</si>
  <si>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</si>
  <si>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</si>
  <si>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</si>
  <si>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</si>
  <si>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</si>
  <si>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</si>
  <si>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</si>
  <si>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</si>
  <si>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</si>
  <si>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</si>
  <si>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</si>
  <si>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</si>
  <si>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</si>
  <si>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</si>
  <si>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</si>
  <si>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</si>
  <si>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</si>
  <si>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</si>
  <si>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</si>
  <si>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</si>
  <si>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</si>
  <si>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</si>
  <si>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</si>
  <si>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</si>
  <si>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</si>
  <si>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</si>
  <si>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</si>
  <si>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</si>
  <si>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</si>
  <si>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</si>
  <si>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</si>
  <si>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</si>
  <si>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</si>
  <si>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</si>
  <si>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</si>
  <si>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</si>
  <si>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</si>
  <si>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</si>
  <si>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</si>
  <si>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</si>
  <si>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</si>
  <si>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</si>
  <si>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</si>
  <si>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</si>
  <si>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</si>
  <si>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</si>
  <si>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</si>
  <si>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</si>
  <si>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</si>
  <si>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</si>
  <si>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</si>
  <si>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</si>
  <si>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</si>
  <si>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</si>
  <si>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</si>
  <si>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</si>
  <si>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</si>
  <si>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</si>
  <si>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</si>
  <si>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</si>
  <si>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</si>
  <si>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</si>
  <si>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</si>
  <si>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</si>
  <si>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</si>
  <si>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</si>
  <si>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</si>
  <si>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</si>
  <si>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</si>
  <si>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</si>
  <si>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</si>
  <si>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</si>
  <si>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</si>
  <si>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</si>
  <si>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</si>
  <si>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</si>
  <si>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</si>
  <si>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</si>
  <si>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</si>
  <si>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</si>
  <si>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</si>
  <si>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</si>
  <si>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</si>
  <si>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</si>
  <si>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</si>
  <si>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</si>
  <si>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</si>
  <si>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</si>
  <si>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</si>
  <si>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</si>
  <si>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</si>
  <si>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</si>
  <si>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</si>
  <si>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</si>
  <si>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</si>
  <si>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</si>
  <si>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01.01.2014-30.09.2014г.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</si>
</sst>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70">
      <selection activeCell="G32" sqref="G3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968</v>
      </c>
      <c r="D12" s="150">
        <v>984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12581</v>
      </c>
      <c r="D13" s="150">
        <v>13934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296</v>
      </c>
      <c r="D14" s="150">
        <v>328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442</v>
      </c>
      <c r="D15" s="150">
        <v>464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128</v>
      </c>
      <c r="D16" s="150">
        <v>119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21</v>
      </c>
      <c r="D17" s="150">
        <v>96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9</v>
      </c>
      <c r="D18" s="150">
        <v>9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14764</v>
      </c>
      <c r="D19" s="154">
        <f>SUM(D11:D18)</f>
        <v>16253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97</v>
      </c>
      <c r="D24" s="150">
        <v>115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8</v>
      </c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105</v>
      </c>
      <c r="D27" s="154">
        <f>SUM(D23:D26)</f>
        <v>115</v>
      </c>
      <c r="E27" s="252" t="s">
        <v>83</v>
      </c>
      <c r="F27" s="241" t="s">
        <v>84</v>
      </c>
      <c r="G27" s="153">
        <f>SUM(G28:G30)</f>
        <v>11852</v>
      </c>
      <c r="H27" s="153">
        <f>SUM(H28:H30)</f>
        <v>9423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11852</v>
      </c>
      <c r="H28" s="151">
        <v>9423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1269</v>
      </c>
      <c r="H31" s="151">
        <v>2429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13121</v>
      </c>
      <c r="H33" s="153">
        <f>H27+H31+H32</f>
        <v>11852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18199</v>
      </c>
      <c r="H36" s="153">
        <f>H25+H17+H33</f>
        <v>16930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1891</v>
      </c>
      <c r="H44" s="151">
        <v>2144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724</v>
      </c>
      <c r="H48" s="151">
        <v>1347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2615</v>
      </c>
      <c r="H49" s="153">
        <f>SUM(H43:H48)</f>
        <v>3491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103</v>
      </c>
      <c r="H53" s="151">
        <v>103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685</v>
      </c>
      <c r="H54" s="151">
        <v>966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14869</v>
      </c>
      <c r="D55" s="154">
        <f>D19+D20+D21+D27+D32+D45+D51+D53+D54</f>
        <v>16368</v>
      </c>
      <c r="E55" s="236" t="s">
        <v>172</v>
      </c>
      <c r="F55" s="260" t="s">
        <v>173</v>
      </c>
      <c r="G55" s="153">
        <f>G49+G51+G52+G53+G54</f>
        <v>3403</v>
      </c>
      <c r="H55" s="153">
        <f>H49+H51+H52+H53+H54</f>
        <v>4560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7812</v>
      </c>
      <c r="D58" s="150">
        <v>8467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319</v>
      </c>
      <c r="D59" s="150">
        <v>297</v>
      </c>
      <c r="E59" s="250" t="s">
        <v>181</v>
      </c>
      <c r="F59" s="241" t="s">
        <v>182</v>
      </c>
      <c r="G59" s="151">
        <v>691</v>
      </c>
      <c r="H59" s="151">
        <v>626</v>
      </c>
      <c r="M59" s="156"/>
    </row>
    <row r="60" spans="1:8" ht="15">
      <c r="A60" s="234" t="s">
        <v>183</v>
      </c>
      <c r="B60" s="240" t="s">
        <v>184</v>
      </c>
      <c r="C60" s="150">
        <v>46</v>
      </c>
      <c r="D60" s="150">
        <v>67</v>
      </c>
      <c r="E60" s="236" t="s">
        <v>185</v>
      </c>
      <c r="F60" s="241" t="s">
        <v>186</v>
      </c>
      <c r="G60" s="151">
        <v>862</v>
      </c>
      <c r="H60" s="151">
        <v>1123</v>
      </c>
    </row>
    <row r="61" spans="1:18" ht="15">
      <c r="A61" s="234" t="s">
        <v>187</v>
      </c>
      <c r="B61" s="243" t="s">
        <v>188</v>
      </c>
      <c r="C61" s="150">
        <v>266</v>
      </c>
      <c r="D61" s="150">
        <v>353</v>
      </c>
      <c r="E61" s="242" t="s">
        <v>189</v>
      </c>
      <c r="F61" s="271" t="s">
        <v>190</v>
      </c>
      <c r="G61" s="153">
        <f>SUM(G62:G68)</f>
        <v>5115</v>
      </c>
      <c r="H61" s="153">
        <f>SUM(H62:H68)</f>
        <v>5507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387</v>
      </c>
      <c r="H62" s="151">
        <v>499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8443</v>
      </c>
      <c r="D64" s="154">
        <f>SUM(D58:D63)</f>
        <v>9184</v>
      </c>
      <c r="E64" s="236" t="s">
        <v>200</v>
      </c>
      <c r="F64" s="241" t="s">
        <v>201</v>
      </c>
      <c r="G64" s="151">
        <v>4279</v>
      </c>
      <c r="H64" s="151">
        <v>4637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132</v>
      </c>
      <c r="H65" s="151">
        <v>73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90</v>
      </c>
      <c r="H66" s="151">
        <v>104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40</v>
      </c>
      <c r="H67" s="151">
        <v>41</v>
      </c>
    </row>
    <row r="68" spans="1:8" ht="15">
      <c r="A68" s="234" t="s">
        <v>211</v>
      </c>
      <c r="B68" s="240" t="s">
        <v>212</v>
      </c>
      <c r="C68" s="150">
        <v>3189</v>
      </c>
      <c r="D68" s="150">
        <v>2596</v>
      </c>
      <c r="E68" s="236" t="s">
        <v>213</v>
      </c>
      <c r="F68" s="241" t="s">
        <v>214</v>
      </c>
      <c r="G68" s="151">
        <v>187</v>
      </c>
      <c r="H68" s="151">
        <v>153</v>
      </c>
    </row>
    <row r="69" spans="1:8" ht="15">
      <c r="A69" s="234" t="s">
        <v>215</v>
      </c>
      <c r="B69" s="240" t="s">
        <v>216</v>
      </c>
      <c r="C69" s="150">
        <v>1600</v>
      </c>
      <c r="D69" s="150">
        <v>203</v>
      </c>
      <c r="E69" s="250" t="s">
        <v>78</v>
      </c>
      <c r="F69" s="241" t="s">
        <v>217</v>
      </c>
      <c r="G69" s="151">
        <v>1</v>
      </c>
      <c r="H69" s="151">
        <v>14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362</v>
      </c>
      <c r="D71" s="150">
        <v>363</v>
      </c>
      <c r="E71" s="252" t="s">
        <v>46</v>
      </c>
      <c r="F71" s="272" t="s">
        <v>224</v>
      </c>
      <c r="G71" s="160">
        <f>G59+G60+G61+G69+G70</f>
        <v>6669</v>
      </c>
      <c r="H71" s="160">
        <f>H59+H60+H61+H69+H70</f>
        <v>7270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116</v>
      </c>
      <c r="D74" s="150">
        <v>18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5267</v>
      </c>
      <c r="D75" s="154">
        <f>SUM(D67:D74)</f>
        <v>3180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7044</v>
      </c>
      <c r="H79" s="161">
        <f>H71+H74+H75+H76</f>
        <v>7645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15</v>
      </c>
      <c r="D87" s="150">
        <v>16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52</v>
      </c>
      <c r="D88" s="150">
        <v>387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67</v>
      </c>
      <c r="D91" s="154">
        <f>SUM(D87:D90)</f>
        <v>403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13777</v>
      </c>
      <c r="D93" s="154">
        <f>D64+D75+D84+D91+D92</f>
        <v>12767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28646</v>
      </c>
      <c r="D94" s="163">
        <f>D93+D55</f>
        <v>29135</v>
      </c>
      <c r="E94" s="446" t="s">
        <v>270</v>
      </c>
      <c r="F94" s="288" t="s">
        <v>271</v>
      </c>
      <c r="G94" s="164">
        <f>G36+G39+G55+G79</f>
        <v>28646</v>
      </c>
      <c r="H94" s="164">
        <f>H36+H39+H55+H79</f>
        <v>29135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41936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G13" sqref="G13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01.01.2014-30.09.2014г.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13460</v>
      </c>
      <c r="D9" s="45">
        <v>18752</v>
      </c>
      <c r="E9" s="297" t="s">
        <v>284</v>
      </c>
      <c r="F9" s="546" t="s">
        <v>285</v>
      </c>
      <c r="G9" s="547">
        <v>17245</v>
      </c>
      <c r="H9" s="547">
        <v>24355</v>
      </c>
    </row>
    <row r="10" spans="1:8" ht="12">
      <c r="A10" s="297" t="s">
        <v>286</v>
      </c>
      <c r="B10" s="298" t="s">
        <v>287</v>
      </c>
      <c r="C10" s="45">
        <v>369</v>
      </c>
      <c r="D10" s="45">
        <v>683</v>
      </c>
      <c r="E10" s="297" t="s">
        <v>288</v>
      </c>
      <c r="F10" s="546" t="s">
        <v>289</v>
      </c>
      <c r="G10" s="547">
        <v>1588</v>
      </c>
      <c r="H10" s="547">
        <v>1086</v>
      </c>
    </row>
    <row r="11" spans="1:8" ht="12">
      <c r="A11" s="297" t="s">
        <v>290</v>
      </c>
      <c r="B11" s="298" t="s">
        <v>291</v>
      </c>
      <c r="C11" s="45">
        <v>1434</v>
      </c>
      <c r="D11" s="45">
        <v>1396</v>
      </c>
      <c r="E11" s="299" t="s">
        <v>292</v>
      </c>
      <c r="F11" s="546" t="s">
        <v>293</v>
      </c>
      <c r="G11" s="547">
        <v>163</v>
      </c>
      <c r="H11" s="547">
        <v>185</v>
      </c>
    </row>
    <row r="12" spans="1:8" ht="12">
      <c r="A12" s="297" t="s">
        <v>294</v>
      </c>
      <c r="B12" s="298" t="s">
        <v>295</v>
      </c>
      <c r="C12" s="45">
        <v>1049</v>
      </c>
      <c r="D12" s="45">
        <v>1007</v>
      </c>
      <c r="E12" s="299" t="s">
        <v>78</v>
      </c>
      <c r="F12" s="546" t="s">
        <v>296</v>
      </c>
      <c r="G12" s="547">
        <v>553</v>
      </c>
      <c r="H12" s="547">
        <v>1549</v>
      </c>
    </row>
    <row r="13" spans="1:18" ht="12">
      <c r="A13" s="297" t="s">
        <v>297</v>
      </c>
      <c r="B13" s="298" t="s">
        <v>298</v>
      </c>
      <c r="C13" s="45">
        <v>185</v>
      </c>
      <c r="D13" s="45">
        <v>177</v>
      </c>
      <c r="E13" s="300" t="s">
        <v>51</v>
      </c>
      <c r="F13" s="548" t="s">
        <v>299</v>
      </c>
      <c r="G13" s="545">
        <f>SUM(G9:G12)</f>
        <v>19549</v>
      </c>
      <c r="H13" s="545">
        <f>SUM(H9:H12)</f>
        <v>27175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1670</v>
      </c>
      <c r="D14" s="45">
        <v>2352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64</v>
      </c>
      <c r="D15" s="46">
        <v>124</v>
      </c>
      <c r="E15" s="295" t="s">
        <v>304</v>
      </c>
      <c r="F15" s="551" t="s">
        <v>305</v>
      </c>
      <c r="G15" s="547">
        <v>281</v>
      </c>
      <c r="H15" s="547">
        <v>281</v>
      </c>
    </row>
    <row r="16" spans="1:8" ht="12">
      <c r="A16" s="297" t="s">
        <v>306</v>
      </c>
      <c r="B16" s="298" t="s">
        <v>307</v>
      </c>
      <c r="C16" s="46">
        <v>44</v>
      </c>
      <c r="D16" s="46">
        <v>10</v>
      </c>
      <c r="E16" s="297" t="s">
        <v>308</v>
      </c>
      <c r="F16" s="549" t="s">
        <v>309</v>
      </c>
      <c r="G16" s="552"/>
      <c r="H16" s="552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18275</v>
      </c>
      <c r="D19" s="48">
        <f>SUM(D9:D15)+D16</f>
        <v>24501</v>
      </c>
      <c r="E19" s="303" t="s">
        <v>316</v>
      </c>
      <c r="F19" s="549" t="s">
        <v>317</v>
      </c>
      <c r="G19" s="547"/>
      <c r="H19" s="547">
        <v>19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224</v>
      </c>
      <c r="D22" s="45">
        <v>319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4</v>
      </c>
      <c r="D24" s="45">
        <v>9</v>
      </c>
      <c r="E24" s="300" t="s">
        <v>103</v>
      </c>
      <c r="F24" s="551" t="s">
        <v>333</v>
      </c>
      <c r="G24" s="545">
        <f>SUM(G19:G23)</f>
        <v>0</v>
      </c>
      <c r="H24" s="545">
        <f>SUM(H19:H23)</f>
        <v>19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58</v>
      </c>
      <c r="D25" s="45">
        <v>36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286</v>
      </c>
      <c r="D26" s="48">
        <f>SUM(D22:D25)</f>
        <v>364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18561</v>
      </c>
      <c r="D28" s="49">
        <f>D26+D19</f>
        <v>24865</v>
      </c>
      <c r="E28" s="126" t="s">
        <v>338</v>
      </c>
      <c r="F28" s="551" t="s">
        <v>339</v>
      </c>
      <c r="G28" s="545">
        <f>G13+G15+G24</f>
        <v>19830</v>
      </c>
      <c r="H28" s="545">
        <f>H13+H15+H24</f>
        <v>27475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1269</v>
      </c>
      <c r="D30" s="49">
        <f>IF((H28-D28)&gt;0,H28-D28,0)</f>
        <v>2610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18561</v>
      </c>
      <c r="D33" s="48">
        <f>D28-D31+D32</f>
        <v>24865</v>
      </c>
      <c r="E33" s="126" t="s">
        <v>352</v>
      </c>
      <c r="F33" s="551" t="s">
        <v>353</v>
      </c>
      <c r="G33" s="52">
        <f>G32-G31+G28</f>
        <v>19830</v>
      </c>
      <c r="H33" s="52">
        <f>H32-H31+H28</f>
        <v>27475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1269</v>
      </c>
      <c r="D34" s="49">
        <f>IF((H33-D33)&gt;0,H33-D33,0)</f>
        <v>2610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1269</v>
      </c>
      <c r="D39" s="457">
        <f>+IF((H33-D33-D35)&gt;0,H33-D33-D35,0)</f>
        <v>2610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1269</v>
      </c>
      <c r="D41" s="51">
        <f>IF(H39=0,IF(D39-D40&gt;0,D39-D40+H40,0),IF(H39-H40&lt;0,H40-H39+D39,0))</f>
        <v>2610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19830</v>
      </c>
      <c r="D42" s="52">
        <f>D33+D35+D39</f>
        <v>27475</v>
      </c>
      <c r="E42" s="127" t="s">
        <v>379</v>
      </c>
      <c r="F42" s="128" t="s">
        <v>380</v>
      </c>
      <c r="G42" s="52">
        <f>G39+G33</f>
        <v>19830</v>
      </c>
      <c r="H42" s="52">
        <f>H39+H33</f>
        <v>27475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41936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7" sqref="C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01.01.2014-30.09.2014г.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20696</v>
      </c>
      <c r="D10" s="53">
        <v>32711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-16394</v>
      </c>
      <c r="D11" s="53">
        <v>-24937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-1246</v>
      </c>
      <c r="D13" s="53">
        <v>-1196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-1906</v>
      </c>
      <c r="D14" s="53">
        <v>-2470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-85</v>
      </c>
      <c r="D15" s="53">
        <v>-472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-4</v>
      </c>
      <c r="D18" s="53">
        <v>-8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-20</v>
      </c>
      <c r="D19" s="53">
        <v>-7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1041</v>
      </c>
      <c r="D20" s="54">
        <f>SUM(D10:D19)</f>
        <v>3621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-37</v>
      </c>
      <c r="D22" s="53">
        <v>-86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-37</v>
      </c>
      <c r="D32" s="54">
        <f>SUM(D22:D31)</f>
        <v>-86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>
        <v>273</v>
      </c>
      <c r="D36" s="53"/>
      <c r="E36" s="129"/>
      <c r="F36" s="129"/>
    </row>
    <row r="37" spans="1:6" ht="12">
      <c r="A37" s="331" t="s">
        <v>436</v>
      </c>
      <c r="B37" s="332" t="s">
        <v>437</v>
      </c>
      <c r="C37" s="53">
        <v>-462</v>
      </c>
      <c r="D37" s="53">
        <v>-2129</v>
      </c>
      <c r="E37" s="129"/>
      <c r="F37" s="129"/>
    </row>
    <row r="38" spans="1:6" ht="12">
      <c r="A38" s="331" t="s">
        <v>438</v>
      </c>
      <c r="B38" s="332" t="s">
        <v>439</v>
      </c>
      <c r="C38" s="53">
        <v>-993</v>
      </c>
      <c r="D38" s="53">
        <v>-1202</v>
      </c>
      <c r="E38" s="129"/>
      <c r="F38" s="129"/>
    </row>
    <row r="39" spans="1:6" ht="12">
      <c r="A39" s="331" t="s">
        <v>440</v>
      </c>
      <c r="B39" s="332" t="s">
        <v>441</v>
      </c>
      <c r="C39" s="53">
        <v>-158</v>
      </c>
      <c r="D39" s="53">
        <v>-160</v>
      </c>
      <c r="E39" s="129"/>
      <c r="F39" s="129"/>
    </row>
    <row r="40" spans="1:6" ht="12">
      <c r="A40" s="331" t="s">
        <v>442</v>
      </c>
      <c r="B40" s="332" t="s">
        <v>443</v>
      </c>
      <c r="C40" s="53"/>
      <c r="D40" s="53"/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-1340</v>
      </c>
      <c r="D42" s="54">
        <f>SUM(D34:D41)</f>
        <v>-3491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-336</v>
      </c>
      <c r="D43" s="54">
        <f>D42+D32+D20</f>
        <v>44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403</v>
      </c>
      <c r="D44" s="131">
        <v>31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67</v>
      </c>
      <c r="D45" s="54">
        <f>D44+D43</f>
        <v>75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67</v>
      </c>
      <c r="D46" s="55">
        <v>71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>
        <v>4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41936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01.01.2014-30.09.2014г.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11852</v>
      </c>
      <c r="J11" s="57">
        <f>'справка №1-БАЛАНС'!H29+'справка №1-БАЛАНС'!H32</f>
        <v>0</v>
      </c>
      <c r="K11" s="59"/>
      <c r="L11" s="343">
        <f>SUM(C11:K11)</f>
        <v>16930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11852</v>
      </c>
      <c r="J15" s="60">
        <f t="shared" si="2"/>
        <v>0</v>
      </c>
      <c r="K15" s="60">
        <f t="shared" si="2"/>
        <v>0</v>
      </c>
      <c r="L15" s="343">
        <f t="shared" si="1"/>
        <v>16930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1269</v>
      </c>
      <c r="J16" s="344">
        <f>+'справка №1-БАЛАНС'!G32</f>
        <v>0</v>
      </c>
      <c r="K16" s="59"/>
      <c r="L16" s="343">
        <f t="shared" si="1"/>
        <v>1269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13121</v>
      </c>
      <c r="J29" s="58">
        <f t="shared" si="6"/>
        <v>0</v>
      </c>
      <c r="K29" s="58">
        <f t="shared" si="6"/>
        <v>0</v>
      </c>
      <c r="L29" s="343">
        <f t="shared" si="1"/>
        <v>18199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13121</v>
      </c>
      <c r="J32" s="58">
        <f t="shared" si="7"/>
        <v>0</v>
      </c>
      <c r="K32" s="58">
        <f t="shared" si="7"/>
        <v>0</v>
      </c>
      <c r="L32" s="343">
        <f t="shared" si="1"/>
        <v>18199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41936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4">
      <selection activeCell="M12" sqref="M12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01.01.2014-30.09.2014г.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548</v>
      </c>
      <c r="L10" s="64">
        <v>16</v>
      </c>
      <c r="M10" s="64"/>
      <c r="N10" s="73">
        <f aca="true" t="shared" si="4" ref="N10:N39">K10+L10-M10</f>
        <v>564</v>
      </c>
      <c r="O10" s="64"/>
      <c r="P10" s="64"/>
      <c r="Q10" s="73">
        <f t="shared" si="0"/>
        <v>564</v>
      </c>
      <c r="R10" s="73">
        <f t="shared" si="1"/>
        <v>968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20118</v>
      </c>
      <c r="E11" s="188">
        <v>115</v>
      </c>
      <c r="F11" s="188">
        <v>187</v>
      </c>
      <c r="G11" s="73">
        <f t="shared" si="2"/>
        <v>20046</v>
      </c>
      <c r="H11" s="64"/>
      <c r="I11" s="64"/>
      <c r="J11" s="73">
        <f t="shared" si="3"/>
        <v>20046</v>
      </c>
      <c r="K11" s="64">
        <v>6184</v>
      </c>
      <c r="L11" s="64">
        <v>1341</v>
      </c>
      <c r="M11" s="64">
        <v>60</v>
      </c>
      <c r="N11" s="73">
        <f t="shared" si="4"/>
        <v>7465</v>
      </c>
      <c r="O11" s="64"/>
      <c r="P11" s="64"/>
      <c r="Q11" s="73">
        <f t="shared" si="0"/>
        <v>7465</v>
      </c>
      <c r="R11" s="73">
        <f t="shared" si="1"/>
        <v>12581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566</v>
      </c>
      <c r="E12" s="188"/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238</v>
      </c>
      <c r="L12" s="64">
        <v>32</v>
      </c>
      <c r="M12" s="64"/>
      <c r="N12" s="73">
        <f t="shared" si="4"/>
        <v>270</v>
      </c>
      <c r="O12" s="64"/>
      <c r="P12" s="64"/>
      <c r="Q12" s="73">
        <f t="shared" si="0"/>
        <v>270</v>
      </c>
      <c r="R12" s="73">
        <f t="shared" si="1"/>
        <v>296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579</v>
      </c>
      <c r="E13" s="188"/>
      <c r="F13" s="188"/>
      <c r="G13" s="73">
        <f t="shared" si="2"/>
        <v>579</v>
      </c>
      <c r="H13" s="64"/>
      <c r="I13" s="64"/>
      <c r="J13" s="73">
        <f t="shared" si="3"/>
        <v>579</v>
      </c>
      <c r="K13" s="64">
        <v>115</v>
      </c>
      <c r="L13" s="64">
        <v>22</v>
      </c>
      <c r="M13" s="64"/>
      <c r="N13" s="73">
        <f t="shared" si="4"/>
        <v>137</v>
      </c>
      <c r="O13" s="64"/>
      <c r="P13" s="64"/>
      <c r="Q13" s="73">
        <f t="shared" si="0"/>
        <v>137</v>
      </c>
      <c r="R13" s="73">
        <f t="shared" si="1"/>
        <v>442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175</v>
      </c>
      <c r="E14" s="188">
        <v>14</v>
      </c>
      <c r="F14" s="188">
        <v>1</v>
      </c>
      <c r="G14" s="73">
        <f t="shared" si="2"/>
        <v>188</v>
      </c>
      <c r="H14" s="64"/>
      <c r="I14" s="64"/>
      <c r="J14" s="73">
        <f t="shared" si="3"/>
        <v>188</v>
      </c>
      <c r="K14" s="64">
        <v>56</v>
      </c>
      <c r="L14" s="64">
        <v>5</v>
      </c>
      <c r="M14" s="64">
        <v>1</v>
      </c>
      <c r="N14" s="73">
        <f t="shared" si="4"/>
        <v>60</v>
      </c>
      <c r="O14" s="64"/>
      <c r="P14" s="64"/>
      <c r="Q14" s="73">
        <f t="shared" si="0"/>
        <v>60</v>
      </c>
      <c r="R14" s="73">
        <f t="shared" si="1"/>
        <v>128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96</v>
      </c>
      <c r="E15" s="454">
        <v>142</v>
      </c>
      <c r="F15" s="454">
        <v>217</v>
      </c>
      <c r="G15" s="73">
        <f t="shared" si="2"/>
        <v>21</v>
      </c>
      <c r="H15" s="455"/>
      <c r="I15" s="455"/>
      <c r="J15" s="73">
        <f t="shared" si="3"/>
        <v>21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21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17</v>
      </c>
      <c r="L16" s="64"/>
      <c r="M16" s="64"/>
      <c r="N16" s="73">
        <f t="shared" si="4"/>
        <v>17</v>
      </c>
      <c r="O16" s="64"/>
      <c r="P16" s="64"/>
      <c r="Q16" s="73">
        <f aca="true" t="shared" si="5" ref="Q16:Q25">N16+O16-P16</f>
        <v>17</v>
      </c>
      <c r="R16" s="73">
        <f aca="true" t="shared" si="6" ref="R16:R25">J16-Q16</f>
        <v>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23411</v>
      </c>
      <c r="E17" s="193">
        <f>SUM(E9:E16)</f>
        <v>271</v>
      </c>
      <c r="F17" s="193">
        <f>SUM(F9:F16)</f>
        <v>405</v>
      </c>
      <c r="G17" s="73">
        <f t="shared" si="2"/>
        <v>23277</v>
      </c>
      <c r="H17" s="74">
        <f>SUM(H9:H16)</f>
        <v>0</v>
      </c>
      <c r="I17" s="74">
        <f>SUM(I9:I16)</f>
        <v>0</v>
      </c>
      <c r="J17" s="73">
        <f t="shared" si="3"/>
        <v>23277</v>
      </c>
      <c r="K17" s="74">
        <f>SUM(K9:K16)</f>
        <v>7158</v>
      </c>
      <c r="L17" s="74">
        <f>SUM(L9:L16)</f>
        <v>1416</v>
      </c>
      <c r="M17" s="74">
        <f>SUM(M9:M16)</f>
        <v>61</v>
      </c>
      <c r="N17" s="73">
        <f t="shared" si="4"/>
        <v>8513</v>
      </c>
      <c r="O17" s="74">
        <f>SUM(O9:O16)</f>
        <v>0</v>
      </c>
      <c r="P17" s="74">
        <f>SUM(P9:P16)</f>
        <v>0</v>
      </c>
      <c r="Q17" s="73">
        <f t="shared" si="5"/>
        <v>8513</v>
      </c>
      <c r="R17" s="73">
        <f t="shared" si="6"/>
        <v>14764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179</v>
      </c>
      <c r="E22" s="188"/>
      <c r="F22" s="188"/>
      <c r="G22" s="73">
        <f t="shared" si="2"/>
        <v>179</v>
      </c>
      <c r="H22" s="64"/>
      <c r="I22" s="64"/>
      <c r="J22" s="73">
        <f t="shared" si="3"/>
        <v>179</v>
      </c>
      <c r="K22" s="64">
        <v>64</v>
      </c>
      <c r="L22" s="64">
        <v>18</v>
      </c>
      <c r="M22" s="64"/>
      <c r="N22" s="73">
        <f t="shared" si="4"/>
        <v>82</v>
      </c>
      <c r="O22" s="64"/>
      <c r="P22" s="64"/>
      <c r="Q22" s="73">
        <f t="shared" si="5"/>
        <v>82</v>
      </c>
      <c r="R22" s="73">
        <f t="shared" si="6"/>
        <v>97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>
        <v>8</v>
      </c>
      <c r="F24" s="188"/>
      <c r="G24" s="73">
        <f t="shared" si="2"/>
        <v>8</v>
      </c>
      <c r="H24" s="64"/>
      <c r="I24" s="64"/>
      <c r="J24" s="73">
        <f t="shared" si="3"/>
        <v>8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8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179</v>
      </c>
      <c r="E25" s="189">
        <f aca="true" t="shared" si="7" ref="E25:P25">SUM(E21:E24)</f>
        <v>8</v>
      </c>
      <c r="F25" s="189">
        <f t="shared" si="7"/>
        <v>0</v>
      </c>
      <c r="G25" s="66">
        <f t="shared" si="2"/>
        <v>187</v>
      </c>
      <c r="H25" s="65">
        <f t="shared" si="7"/>
        <v>0</v>
      </c>
      <c r="I25" s="65">
        <f t="shared" si="7"/>
        <v>0</v>
      </c>
      <c r="J25" s="66">
        <f t="shared" si="3"/>
        <v>187</v>
      </c>
      <c r="K25" s="65">
        <f t="shared" si="7"/>
        <v>64</v>
      </c>
      <c r="L25" s="65">
        <f t="shared" si="7"/>
        <v>18</v>
      </c>
      <c r="M25" s="65">
        <f t="shared" si="7"/>
        <v>0</v>
      </c>
      <c r="N25" s="66">
        <f t="shared" si="4"/>
        <v>82</v>
      </c>
      <c r="O25" s="65">
        <f t="shared" si="7"/>
        <v>0</v>
      </c>
      <c r="P25" s="65">
        <f t="shared" si="7"/>
        <v>0</v>
      </c>
      <c r="Q25" s="66">
        <f t="shared" si="5"/>
        <v>82</v>
      </c>
      <c r="R25" s="66">
        <f t="shared" si="6"/>
        <v>105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23590</v>
      </c>
      <c r="E40" s="435">
        <f>E17+E18+E19+E25+E38+E39</f>
        <v>279</v>
      </c>
      <c r="F40" s="435">
        <f aca="true" t="shared" si="13" ref="F40:R40">F17+F18+F19+F25+F38+F39</f>
        <v>405</v>
      </c>
      <c r="G40" s="435">
        <f t="shared" si="13"/>
        <v>23464</v>
      </c>
      <c r="H40" s="435">
        <f t="shared" si="13"/>
        <v>0</v>
      </c>
      <c r="I40" s="435">
        <f t="shared" si="13"/>
        <v>0</v>
      </c>
      <c r="J40" s="435">
        <f t="shared" si="13"/>
        <v>23464</v>
      </c>
      <c r="K40" s="435">
        <f t="shared" si="13"/>
        <v>7222</v>
      </c>
      <c r="L40" s="435">
        <f t="shared" si="13"/>
        <v>1434</v>
      </c>
      <c r="M40" s="435">
        <f t="shared" si="13"/>
        <v>61</v>
      </c>
      <c r="N40" s="435">
        <f t="shared" si="13"/>
        <v>8595</v>
      </c>
      <c r="O40" s="435">
        <f t="shared" si="13"/>
        <v>0</v>
      </c>
      <c r="P40" s="435">
        <f t="shared" si="13"/>
        <v>0</v>
      </c>
      <c r="Q40" s="435">
        <f t="shared" si="13"/>
        <v>8595</v>
      </c>
      <c r="R40" s="435">
        <f t="shared" si="13"/>
        <v>14869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41936</v>
      </c>
      <c r="D44" s="354"/>
      <c r="E44" s="354"/>
      <c r="F44" s="583" t="s">
        <v>862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E94" sqref="E9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01.01.2014-30.09.2014г.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3189</v>
      </c>
      <c r="D28" s="107">
        <v>3189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1600</v>
      </c>
      <c r="D29" s="107">
        <v>1600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14</v>
      </c>
      <c r="D31" s="107">
        <v>14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348</v>
      </c>
      <c r="D32" s="107">
        <v>348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116</v>
      </c>
      <c r="D38" s="104">
        <f>SUM(D39:D42)</f>
        <v>116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116</v>
      </c>
      <c r="D42" s="107">
        <v>116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5267</v>
      </c>
      <c r="D43" s="103">
        <f>D24+D28+D29+D31+D30+D32+D33+D38</f>
        <v>5267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5267</v>
      </c>
      <c r="D44" s="102">
        <f>D43+D21+D19+D9</f>
        <v>5267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1891</v>
      </c>
      <c r="D56" s="102">
        <f>D57+D59</f>
        <v>0</v>
      </c>
      <c r="E56" s="118">
        <f t="shared" si="1"/>
        <v>1891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1891</v>
      </c>
      <c r="D57" s="107"/>
      <c r="E57" s="118">
        <f t="shared" si="1"/>
        <v>1891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724</v>
      </c>
      <c r="D64" s="107"/>
      <c r="E64" s="118">
        <f t="shared" si="1"/>
        <v>724</v>
      </c>
      <c r="F64" s="109"/>
    </row>
    <row r="65" spans="1:6" ht="12">
      <c r="A65" s="395" t="s">
        <v>706</v>
      </c>
      <c r="B65" s="396" t="s">
        <v>707</v>
      </c>
      <c r="C65" s="108">
        <v>724</v>
      </c>
      <c r="D65" s="108"/>
      <c r="E65" s="118">
        <f t="shared" si="1"/>
        <v>724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2615</v>
      </c>
      <c r="D66" s="102">
        <f>D52+D56+D61+D62+D63+D64</f>
        <v>0</v>
      </c>
      <c r="E66" s="118">
        <f t="shared" si="1"/>
        <v>2615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103</v>
      </c>
      <c r="D68" s="107"/>
      <c r="E68" s="118">
        <f t="shared" si="1"/>
        <v>103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387</v>
      </c>
      <c r="D71" s="104">
        <f>SUM(D72:D74)</f>
        <v>387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380</v>
      </c>
      <c r="D72" s="107">
        <v>380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/>
      <c r="D73" s="107"/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>
        <v>7</v>
      </c>
      <c r="D74" s="107">
        <v>7</v>
      </c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691</v>
      </c>
      <c r="D75" s="102">
        <f>D76+D78</f>
        <v>691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>
        <v>691</v>
      </c>
      <c r="D76" s="107">
        <v>691</v>
      </c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862</v>
      </c>
      <c r="D80" s="102">
        <f>SUM(D81:D84)</f>
        <v>862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862</v>
      </c>
      <c r="D84" s="107">
        <v>862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4728</v>
      </c>
      <c r="D85" s="103">
        <f>SUM(D86:D90)+D94</f>
        <v>4728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4279</v>
      </c>
      <c r="D87" s="107">
        <v>4279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132</v>
      </c>
      <c r="D88" s="107">
        <v>132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90</v>
      </c>
      <c r="D89" s="107">
        <v>90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187</v>
      </c>
      <c r="D90" s="102">
        <f>SUM(D91:D93)</f>
        <v>187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142</v>
      </c>
      <c r="D92" s="107">
        <v>142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45</v>
      </c>
      <c r="D93" s="107">
        <v>45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40</v>
      </c>
      <c r="D94" s="107">
        <v>40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</v>
      </c>
      <c r="D95" s="107">
        <v>1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6669</v>
      </c>
      <c r="D96" s="103">
        <f>D85+D80+D75+D71+D95</f>
        <v>6669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9387</v>
      </c>
      <c r="D97" s="103">
        <f>D96+D68+D66</f>
        <v>6669</v>
      </c>
      <c r="E97" s="103">
        <f>E96+E68+E66</f>
        <v>2718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41936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01.01.2014-30.09.2014г.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41936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H7" sqref="H7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01.01.2014-30.09.2014г.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41936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2014-03-25T13:28:09Z</cp:lastPrinted>
  <dcterms:created xsi:type="dcterms:W3CDTF">2000-06-29T12:02:40Z</dcterms:created>
  <dcterms:modified xsi:type="dcterms:W3CDTF">2014-10-24T06:05:26Z</dcterms:modified>
  <cp:category/>
  <cp:version/>
  <cp:contentType/>
  <cp:contentStatus/>
</cp:coreProperties>
</file>