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<sst xmlns="http://schemas.openxmlformats.org/spreadsheetml/2006/main" count="1064" uniqueCount="882">
  <si>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</si>
  <si>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</si>
  <si>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</si>
  <si>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</si>
  <si>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</si>
  <si>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</si>
  <si>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</si>
  <si>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</si>
  <si>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</si>
  <si>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</si>
  <si>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</si>
  <si>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</si>
  <si>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</si>
  <si>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</si>
  <si>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</si>
  <si>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</si>
  <si>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</si>
  <si>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</si>
  <si>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</si>
  <si>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</si>
  <si>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</si>
  <si>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</si>
  <si>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</si>
  <si>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</si>
  <si>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</si>
  <si>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</si>
  <si>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</si>
  <si>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</si>
  <si>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</si>
  <si>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</si>
  <si>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</si>
  <si>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</si>
  <si>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</si>
  <si>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</si>
  <si>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</si>
  <si>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</si>
  <si>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</si>
  <si>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</si>
  <si>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</si>
  <si>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</si>
  <si>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</si>
  <si>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</si>
  <si>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</si>
  <si>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</si>
  <si>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</si>
  <si>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</si>
  <si>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</si>
  <si>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</si>
  <si>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</si>
  <si>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</si>
  <si>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</si>
  <si>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</si>
  <si>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</si>
  <si>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</si>
  <si>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</si>
  <si>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</si>
  <si>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</si>
  <si>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</si>
  <si>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</si>
  <si>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</si>
  <si>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</si>
  <si>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</si>
  <si>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</si>
  <si>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</si>
  <si>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</si>
  <si>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</si>
  <si>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</si>
  <si>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</si>
  <si>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</si>
  <si>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</si>
  <si>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</si>
  <si>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</si>
  <si>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</si>
  <si>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</si>
  <si>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</si>
  <si>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</si>
  <si>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</si>
  <si>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</si>
  <si>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</si>
  <si>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</si>
  <si>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</si>
  <si>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</si>
  <si>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</si>
  <si>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</si>
  <si>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</si>
  <si>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</si>
  <si>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</si>
  <si>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</si>
  <si>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</si>
  <si>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</si>
  <si>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</si>
  <si>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</si>
  <si>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</si>
  <si>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</si>
  <si>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</si>
  <si>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</si>
  <si>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</si>
  <si>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</si>
  <si>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</si>
  <si>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</si>
  <si>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</si>
  <si>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</si>
  <si>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</si>
  <si>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</si>
  <si>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</si>
  <si>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</si>
  <si>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</si>
  <si>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</si>
  <si>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</si>
  <si>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</si>
  <si>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</si>
  <si>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</si>
  <si>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</si>
  <si>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</si>
  <si>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</si>
  <si>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</si>
  <si>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</si>
  <si>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</si>
  <si>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</si>
  <si>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</si>
  <si>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</si>
  <si>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</si>
  <si>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</si>
  <si>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</si>
  <si>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</si>
  <si>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</si>
  <si>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</si>
  <si>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</si>
  <si>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</si>
  <si>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</si>
  <si>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</si>
  <si>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</si>
  <si>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</si>
  <si>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</si>
  <si>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</si>
  <si>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</si>
  <si>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</si>
  <si>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</si>
  <si>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</si>
  <si>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</si>
  <si>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</si>
  <si>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</si>
  <si>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</si>
  <si>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</si>
  <si>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</si>
  <si>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</si>
  <si>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</si>
  <si>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</si>
  <si>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</si>
  <si>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</si>
  <si>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</si>
  <si>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</si>
  <si>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</si>
  <si>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</si>
  <si>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</si>
  <si>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</si>
  <si>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</si>
  <si>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</si>
  <si>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</si>
  <si>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</si>
  <si>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</si>
  <si>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</si>
  <si>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</si>
  <si>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</si>
  <si>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</si>
  <si>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</si>
  <si>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</si>
  <si>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</si>
  <si>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</si>
  <si>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</si>
  <si>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</si>
  <si>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</si>
  <si>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</si>
  <si>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</si>
  <si>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</si>
  <si>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</si>
  <si>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</si>
  <si>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</si>
  <si>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</si>
  <si>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</si>
  <si>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</si>
  <si>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</si>
  <si>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</si>
  <si>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</si>
  <si>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</si>
  <si>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</si>
  <si>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</si>
  <si>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</si>
  <si>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</si>
  <si>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</si>
  <si>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</si>
  <si>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</si>
  <si>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</si>
  <si>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</si>
  <si>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</si>
  <si>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</si>
  <si>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</si>
  <si>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</si>
  <si>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</si>
  <si>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</si>
  <si>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</si>
  <si>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</si>
  <si>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</si>
  <si>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</si>
  <si>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</si>
  <si>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</si>
  <si>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</si>
  <si>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</si>
  <si>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</si>
  <si>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</si>
  <si>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</si>
  <si>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</si>
  <si>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</si>
  <si>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</si>
  <si>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</si>
  <si>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</si>
  <si>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</si>
  <si>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</si>
  <si>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</si>
  <si>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</si>
  <si>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</si>
  <si>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</si>
  <si>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</si>
  <si>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</si>
  <si>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</si>
  <si>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</si>
  <si>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</si>
  <si>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</si>
  <si>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</si>
  <si>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</si>
  <si>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</si>
  <si>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</si>
  <si>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</si>
  <si>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</si>
  <si>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</si>
  <si>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</si>
  <si>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</si>
  <si>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</si>
  <si>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</si>
  <si>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</si>
  <si>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</si>
  <si>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</si>
  <si>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</si>
  <si>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</si>
  <si>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</si>
  <si>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</si>
  <si>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</si>
  <si>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</si>
  <si>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</si>
  <si>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</si>
  <si>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</si>
  <si>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</si>
  <si>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</si>
  <si>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</si>
  <si>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</si>
  <si>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</si>
  <si>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</si>
  <si>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</si>
  <si>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</si>
  <si>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</si>
  <si>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</si>
  <si>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</si>
  <si>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</si>
  <si>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</si>
  <si>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</si>
  <si>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</si>
  <si>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</si>
  <si>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</si>
  <si>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</si>
  <si>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</si>
  <si>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</si>
  <si>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</si>
  <si>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</si>
  <si>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</si>
  <si>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</si>
  <si>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</si>
  <si>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</si>
  <si>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</si>
  <si>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</si>
  <si>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</si>
  <si>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</si>
  <si>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</si>
  <si>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</si>
  <si>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</si>
  <si>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</si>
  <si>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</si>
  <si>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</si>
  <si>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</si>
  <si>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</si>
  <si>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</si>
  <si>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</si>
  <si>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</si>
  <si>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</si>
  <si>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</si>
  <si>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</si>
  <si>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</si>
  <si>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</si>
  <si>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</si>
  <si>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</si>
  <si>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</si>
  <si>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</si>
  <si>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</si>
  <si>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</si>
  <si>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</si>
  <si>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</si>
  <si>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</si>
  <si>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</si>
  <si>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</si>
  <si>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</si>
  <si>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</si>
  <si>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</si>
  <si>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</si>
  <si>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</si>
  <si>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</si>
  <si>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</si>
  <si>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</si>
  <si>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</si>
  <si>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</si>
  <si>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</si>
  <si>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</si>
  <si>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</si>
  <si>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</si>
  <si>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</si>
  <si>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</si>
  <si>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</si>
  <si>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</si>
  <si>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</si>
  <si>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</si>
  <si>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</si>
  <si>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</si>
  <si>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</si>
  <si>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</si>
  <si>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</si>
  <si>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</si>
  <si>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</si>
  <si>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</si>
  <si>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</si>
  <si>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</si>
  <si>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</si>
  <si>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</si>
  <si>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</si>
  <si>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</si>
  <si>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</si>
  <si>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</si>
  <si>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</si>
  <si>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</si>
  <si>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</si>
  <si>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</si>
  <si>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</si>
  <si>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</si>
  <si>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</si>
  <si>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</si>
  <si>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</si>
  <si>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</si>
  <si>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</si>
  <si>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</si>
  <si>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</si>
  <si>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</si>
  <si>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</si>
  <si>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</si>
  <si>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</si>
  <si>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</si>
  <si>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</si>
  <si>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</si>
  <si>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</si>
  <si>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</si>
  <si>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</si>
  <si>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</si>
  <si>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</si>
  <si>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</si>
  <si>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</si>
  <si>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</si>
  <si>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</si>
  <si>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</si>
  <si>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</si>
  <si>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</si>
  <si>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</si>
  <si>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</si>
  <si>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</si>
  <si>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</si>
  <si>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</si>
  <si>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</si>
  <si>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</si>
  <si>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</si>
  <si>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</si>
  <si>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</si>
  <si>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</si>
  <si>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</si>
  <si>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</si>
  <si>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</si>
  <si>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</si>
  <si>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</si>
  <si>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</si>
  <si>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</si>
  <si>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</si>
  <si>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</si>
  <si>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</si>
  <si>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</si>
  <si>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</si>
  <si>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</si>
  <si>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</si>
  <si>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</si>
  <si>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</si>
  <si>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</si>
  <si>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</si>
  <si>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</si>
  <si>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</si>
  <si>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</si>
  <si>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</si>
  <si>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</si>
  <si>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</si>
  <si>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</si>
  <si>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</si>
  <si>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</si>
  <si>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</si>
  <si>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</si>
  <si>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</si>
  <si>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</si>
  <si>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</si>
  <si>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</si>
  <si>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</si>
  <si>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</si>
  <si>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</si>
  <si>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</si>
  <si>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</si>
  <si>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</si>
  <si>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</si>
  <si>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</si>
  <si>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</si>
  <si>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</si>
  <si>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</si>
  <si>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</si>
  <si>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</si>
  <si>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</si>
  <si>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</si>
  <si>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</si>
  <si>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</si>
  <si>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</si>
  <si>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</si>
  <si>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</si>
  <si>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</si>
  <si>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</si>
  <si>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</si>
  <si>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</si>
  <si>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</si>
  <si>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</si>
  <si>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</si>
  <si>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</si>
  <si>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</si>
  <si>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</si>
  <si>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</si>
  <si>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</si>
  <si>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</si>
  <si>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</si>
  <si>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</si>
  <si>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</si>
  <si>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</si>
  <si>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</si>
  <si>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</si>
  <si>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</si>
  <si>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</si>
  <si>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</si>
  <si>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</si>
  <si>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</si>
  <si>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</si>
  <si>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</si>
  <si>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</si>
  <si>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</si>
  <si>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</si>
  <si>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</si>
  <si>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</si>
  <si>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</si>
  <si>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</si>
  <si>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</si>
  <si>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</si>
  <si>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</si>
  <si>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</si>
  <si>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</si>
  <si>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</si>
  <si>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</si>
  <si>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</si>
  <si>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</si>
  <si>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</si>
  <si>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</si>
  <si>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</si>
  <si>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</si>
  <si>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</si>
  <si>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</si>
  <si>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</si>
  <si>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</si>
  <si>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</si>
  <si>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</si>
  <si>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</si>
  <si>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</si>
  <si>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</si>
  <si>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</si>
  <si>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</si>
  <si>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</si>
  <si>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</si>
  <si>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</si>
  <si>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</si>
  <si>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</si>
  <si>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</si>
  <si>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</si>
  <si>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</si>
  <si>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</si>
  <si>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</si>
  <si>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</si>
  <si>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</si>
  <si>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</si>
  <si>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</si>
  <si>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</si>
  <si>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</si>
  <si>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</si>
  <si>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</si>
  <si>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</si>
  <si>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</si>
  <si>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</si>
  <si>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</si>
  <si>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</si>
  <si>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</si>
  <si>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</si>
  <si>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</si>
  <si>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</si>
  <si>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</si>
  <si>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</si>
  <si>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</si>
  <si>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</si>
  <si>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</si>
  <si>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</si>
  <si>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</si>
  <si>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</si>
  <si>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</si>
  <si>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</si>
  <si>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</si>
  <si>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</si>
  <si>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</si>
  <si>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</si>
  <si>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</si>
  <si>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</si>
  <si>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</si>
  <si>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</si>
  <si>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</si>
  <si>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</si>
  <si>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</si>
  <si>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</si>
  <si>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</si>
  <si>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</si>
  <si>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</si>
  <si>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</si>
  <si>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</si>
  <si>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</si>
  <si>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</si>
  <si>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</si>
  <si>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</si>
  <si>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</si>
  <si>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</si>
  <si>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</si>
  <si>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</si>
  <si>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</si>
  <si>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</si>
  <si>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</si>
  <si>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</si>
  <si>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</si>
  <si>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</si>
  <si>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</si>
  <si>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</si>
  <si>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</si>
  <si>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</si>
  <si>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</si>
  <si>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</si>
  <si>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</si>
  <si>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</si>
  <si>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</si>
  <si>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</si>
  <si>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</si>
  <si>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</si>
  <si>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</si>
  <si>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</si>
  <si>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</si>
  <si>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</si>
  <si>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</si>
  <si>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</si>
  <si>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</si>
  <si>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</si>
  <si>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</si>
  <si>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</si>
  <si>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</si>
  <si>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</si>
  <si>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</si>
  <si>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</si>
  <si>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</si>
  <si>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</si>
  <si>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</si>
  <si>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</si>
  <si>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</si>
  <si>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</si>
  <si>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</si>
  <si>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</si>
  <si>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</si>
  <si>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</si>
  <si>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</si>
  <si>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</si>
  <si>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</si>
  <si>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</si>
  <si>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</si>
  <si>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</si>
  <si>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</si>
  <si>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</si>
  <si>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</si>
  <si>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</si>
  <si>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</si>
  <si>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</si>
  <si>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</si>
  <si>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</si>
  <si>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</si>
  <si>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</si>
  <si>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</si>
  <si>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</si>
  <si>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</si>
  <si>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</si>
  <si>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</si>
  <si>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</si>
  <si>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</si>
  <si>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</si>
  <si>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</si>
  <si>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</si>
  <si>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</si>
  <si>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</si>
  <si>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</si>
  <si>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</si>
  <si>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</si>
  <si>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</si>
  <si>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</si>
  <si>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</si>
  <si>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</si>
  <si>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</si>
  <si>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</si>
  <si>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</si>
  <si>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</si>
  <si>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</si>
  <si>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</si>
  <si>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</si>
  <si>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</si>
  <si>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</si>
  <si>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</si>
  <si>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</si>
  <si>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</si>
  <si>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</si>
  <si>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</si>
  <si>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</si>
  <si>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</si>
  <si>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</si>
  <si>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</si>
  <si>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</si>
  <si>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</si>
  <si>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</si>
  <si>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</si>
  <si>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</si>
  <si>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</si>
  <si>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</si>
  <si>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</si>
  <si>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</si>
  <si>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</si>
  <si>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</si>
  <si>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</si>
  <si>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</si>
  <si>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</si>
  <si>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</si>
  <si>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</si>
  <si>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</si>
  <si>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</si>
  <si>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</si>
  <si>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</si>
  <si>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</si>
  <si>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</si>
  <si>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</si>
  <si>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</si>
  <si>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</si>
  <si>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</si>
  <si>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</si>
  <si>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</si>
  <si>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</si>
  <si>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</si>
  <si>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</si>
  <si>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</si>
  <si>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</si>
  <si>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</si>
  <si>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</si>
  <si>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</si>
  <si>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</si>
  <si>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</si>
  <si>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</si>
  <si>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</si>
  <si>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</si>
  <si>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</si>
  <si>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</si>
  <si>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</si>
  <si>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</si>
  <si>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</si>
  <si>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</si>
  <si>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</si>
  <si>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</si>
  <si>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</si>
  <si>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</si>
  <si>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</si>
  <si>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</si>
  <si>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</si>
  <si>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</si>
  <si>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</si>
  <si>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</si>
  <si>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</si>
  <si>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</si>
  <si>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</si>
  <si>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</si>
  <si>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</si>
  <si>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</si>
  <si>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</si>
  <si>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</si>
  <si>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</si>
  <si>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</si>
  <si>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</si>
  <si>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</si>
  <si>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</si>
  <si>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</si>
  <si>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</si>
  <si>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</si>
  <si>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</si>
  <si>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</si>
  <si>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</si>
  <si>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</si>
  <si>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</si>
  <si>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</si>
  <si>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</si>
  <si>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</si>
  <si>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</si>
  <si>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</si>
  <si>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</si>
  <si>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</si>
  <si>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</si>
  <si>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</si>
  <si>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</si>
  <si>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</si>
  <si>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</si>
  <si>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</si>
  <si>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</si>
  <si>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</si>
  <si>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</si>
  <si>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</si>
  <si>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</si>
  <si>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</si>
  <si>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</si>
  <si>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</si>
  <si>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</si>
  <si>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</si>
  <si>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</si>
  <si>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</si>
  <si>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</si>
  <si>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</si>
  <si>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</si>
  <si>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</si>
  <si>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</si>
  <si>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</si>
  <si>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</si>
  <si>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</si>
  <si>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</si>
  <si>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</si>
  <si>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</si>
  <si>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</si>
  <si>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</si>
  <si>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</si>
  <si>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</si>
  <si>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</si>
  <si>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</si>
  <si>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</si>
  <si>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</si>
  <si>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</si>
  <si>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</si>
  <si>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</si>
  <si>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</si>
  <si>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</si>
  <si>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</si>
  <si>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</si>
  <si>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</si>
  <si>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</si>
  <si>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</si>
  <si>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</si>
  <si>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</si>
  <si>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</si>
  <si>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</si>
  <si>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</si>
  <si>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</si>
  <si>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</si>
  <si>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</si>
  <si>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</si>
  <si>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</si>
  <si>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</si>
  <si>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</si>
  <si>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</si>
  <si>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</si>
  <si>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</si>
  <si>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</si>
  <si>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</si>
  <si>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</si>
  <si>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</si>
  <si>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</si>
  <si>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</si>
  <si>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</si>
  <si>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</si>
  <si>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</si>
  <si>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</si>
  <si>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</si>
  <si>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</si>
  <si>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</si>
  <si>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</si>
  <si>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</si>
  <si>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</si>
  <si>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</si>
  <si>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</si>
  <si>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</si>
  <si>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</si>
  <si>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</si>
  <si>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</si>
  <si>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</si>
  <si>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</si>
  <si>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</si>
  <si>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</si>
  <si>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</si>
  <si>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</si>
  <si>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</si>
  <si>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</si>
  <si>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</si>
  <si>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</si>
  <si>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</si>
  <si>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</si>
  <si>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</si>
  <si>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</si>
  <si>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</si>
  <si>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</si>
  <si>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</si>
  <si>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</si>
  <si>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</si>
  <si>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</si>
  <si>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</si>
  <si>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</si>
  <si>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</si>
  <si>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</si>
  <si>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</si>
  <si>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</si>
  <si>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</si>
  <si>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</si>
  <si>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</si>
  <si>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</si>
  <si>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</si>
  <si>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</si>
  <si>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</si>
  <si>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</si>
  <si>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</si>
  <si>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</si>
  <si>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</si>
  <si>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</si>
  <si>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</si>
  <si>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</si>
  <si>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</si>
  <si>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</si>
  <si>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</si>
  <si>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</si>
  <si>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</si>
  <si>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</si>
  <si>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</si>
  <si>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</si>
  <si>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</si>
  <si>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</si>
  <si>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</si>
  <si>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период:30.06.2008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</si>
  <si>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31.03.2009 г.</t>
  </si>
  <si>
    <t>Дата на съставяне: 22.04.2009</t>
  </si>
  <si>
    <t xml:space="preserve">Дата на съставяне: 22.04.2009 г.                                    </t>
  </si>
  <si>
    <t xml:space="preserve">Дата  на съставяне:.22.04.2009 г.                                                                                                                                </t>
  </si>
  <si>
    <t xml:space="preserve">Дата на съставяне:22.04.2009 г.                       </t>
  </si>
  <si>
    <t>Дата на съставяне:22.04.2009 г.</t>
  </si>
  <si>
    <t>Дата на съставяне:.22.04.2009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</si>
</sst>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0.00000"/>
    <numFmt numFmtId="189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86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86" fontId="5" fillId="0" borderId="10" xfId="60" applyNumberFormat="1" applyFont="1" applyBorder="1" applyAlignment="1">
      <alignment horizontal="right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872</v>
      </c>
      <c r="F3" s="217" t="s">
        <v>2</v>
      </c>
      <c r="G3" s="172"/>
      <c r="H3" s="461">
        <v>123028180</v>
      </c>
    </row>
    <row r="4" spans="1:8" ht="15">
      <c r="A4" s="578" t="s">
        <v>3</v>
      </c>
      <c r="B4" s="584"/>
      <c r="C4" s="584"/>
      <c r="D4" s="584"/>
      <c r="E4" s="504" t="s">
        <v>873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1124</v>
      </c>
      <c r="D11" s="151">
        <v>1124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11655</v>
      </c>
      <c r="D12" s="151">
        <v>11773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14566</v>
      </c>
      <c r="D13" s="151">
        <v>14754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1786</v>
      </c>
      <c r="D14" s="151">
        <v>1647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519</v>
      </c>
      <c r="D15" s="151">
        <v>568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249</v>
      </c>
      <c r="D16" s="151">
        <v>275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480</v>
      </c>
      <c r="D17" s="151">
        <v>281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30379</v>
      </c>
      <c r="D19" s="155">
        <f>SUM(D11:D18)</f>
        <v>30422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12385</v>
      </c>
      <c r="H20" s="158">
        <v>12385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26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612</v>
      </c>
      <c r="D24" s="151">
        <v>705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15321</v>
      </c>
      <c r="H25" s="154">
        <f>H19+H20+H21</f>
        <v>15321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21</v>
      </c>
      <c r="D26" s="151">
        <v>29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659</v>
      </c>
      <c r="D27" s="155">
        <f>SUM(D23:D26)</f>
        <v>762</v>
      </c>
      <c r="E27" s="253" t="s">
        <v>83</v>
      </c>
      <c r="F27" s="242" t="s">
        <v>84</v>
      </c>
      <c r="G27" s="154">
        <f>SUM(G28:G30)</f>
        <v>10147</v>
      </c>
      <c r="H27" s="154">
        <f>SUM(H28:H30)</f>
        <v>3520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10147</v>
      </c>
      <c r="H28" s="152">
        <v>3520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1060</v>
      </c>
      <c r="H31" s="152">
        <v>6627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11207</v>
      </c>
      <c r="H33" s="154">
        <f>H27+H31+H32</f>
        <v>10147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39546</v>
      </c>
      <c r="H36" s="154">
        <f>H25+H17+H33</f>
        <v>38486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4685</v>
      </c>
      <c r="H44" s="152">
        <v>4685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586</v>
      </c>
      <c r="H46" s="152">
        <v>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240</v>
      </c>
      <c r="H48" s="152">
        <v>226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5511</v>
      </c>
      <c r="H49" s="154">
        <f>SUM(H43:H48)</f>
        <v>5497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591</v>
      </c>
      <c r="H53" s="152">
        <v>591</v>
      </c>
    </row>
    <row r="54" spans="1:8" ht="15">
      <c r="A54" s="235" t="s">
        <v>166</v>
      </c>
      <c r="B54" s="249" t="s">
        <v>167</v>
      </c>
      <c r="C54" s="151">
        <v>48</v>
      </c>
      <c r="D54" s="151">
        <v>48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31102</v>
      </c>
      <c r="D55" s="155">
        <f>D19+D20+D21+D27+D32+D45+D51+D53+D54</f>
        <v>31248</v>
      </c>
      <c r="E55" s="237" t="s">
        <v>172</v>
      </c>
      <c r="F55" s="261" t="s">
        <v>173</v>
      </c>
      <c r="G55" s="154">
        <f>G49+G51+G52+G53+G54</f>
        <v>6102</v>
      </c>
      <c r="H55" s="154">
        <f>H49+H51+H52+H53+H54</f>
        <v>6088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7274</v>
      </c>
      <c r="D58" s="151">
        <v>7892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329</v>
      </c>
      <c r="D59" s="151">
        <v>230</v>
      </c>
      <c r="E59" s="251" t="s">
        <v>181</v>
      </c>
      <c r="F59" s="242" t="s">
        <v>182</v>
      </c>
      <c r="G59" s="152">
        <v>2981</v>
      </c>
      <c r="H59" s="152">
        <v>2741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154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3160</v>
      </c>
      <c r="D61" s="151">
        <v>3453</v>
      </c>
      <c r="E61" s="243" t="s">
        <v>189</v>
      </c>
      <c r="F61" s="272" t="s">
        <v>190</v>
      </c>
      <c r="G61" s="154">
        <f>SUM(G62:G68)</f>
        <v>5157</v>
      </c>
      <c r="H61" s="154">
        <f>SUM(H62:H68)</f>
        <v>8167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280</v>
      </c>
      <c r="H62" s="152">
        <v>458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410</v>
      </c>
      <c r="H63" s="152">
        <v>542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10763</v>
      </c>
      <c r="D64" s="155">
        <f>SUM(D58:D63)</f>
        <v>11575</v>
      </c>
      <c r="E64" s="237" t="s">
        <v>200</v>
      </c>
      <c r="F64" s="242" t="s">
        <v>201</v>
      </c>
      <c r="G64" s="152">
        <v>3233</v>
      </c>
      <c r="H64" s="152">
        <v>5289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68</v>
      </c>
      <c r="H65" s="152">
        <v>53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890</v>
      </c>
      <c r="H66" s="152">
        <v>1198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227</v>
      </c>
      <c r="H67" s="152">
        <v>355</v>
      </c>
    </row>
    <row r="68" spans="1:8" ht="15">
      <c r="A68" s="235" t="s">
        <v>211</v>
      </c>
      <c r="B68" s="241" t="s">
        <v>212</v>
      </c>
      <c r="C68" s="151">
        <v>6368</v>
      </c>
      <c r="D68" s="151">
        <v>6970</v>
      </c>
      <c r="E68" s="237" t="s">
        <v>213</v>
      </c>
      <c r="F68" s="242" t="s">
        <v>214</v>
      </c>
      <c r="G68" s="152">
        <v>49</v>
      </c>
      <c r="H68" s="152">
        <v>272</v>
      </c>
    </row>
    <row r="69" spans="1:8" ht="15">
      <c r="A69" s="235" t="s">
        <v>215</v>
      </c>
      <c r="B69" s="241" t="s">
        <v>216</v>
      </c>
      <c r="C69" s="151">
        <v>3593</v>
      </c>
      <c r="D69" s="151">
        <v>3401</v>
      </c>
      <c r="E69" s="251" t="s">
        <v>78</v>
      </c>
      <c r="F69" s="242" t="s">
        <v>217</v>
      </c>
      <c r="G69" s="152"/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3</v>
      </c>
      <c r="E71" s="253" t="s">
        <v>46</v>
      </c>
      <c r="F71" s="273" t="s">
        <v>224</v>
      </c>
      <c r="G71" s="161">
        <f>G59+G60+G61+G69+G70</f>
        <v>8292</v>
      </c>
      <c r="H71" s="161">
        <f>H59+H60+H61+H69+H70</f>
        <v>11059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485</v>
      </c>
      <c r="D72" s="151">
        <v>865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10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80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10461</v>
      </c>
      <c r="D75" s="155">
        <f>SUM(D67:D74)</f>
        <v>11319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8292</v>
      </c>
      <c r="H79" s="162">
        <f>H71+H74+H75+H76</f>
        <v>11059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1537</v>
      </c>
      <c r="D88" s="151">
        <v>1405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55</v>
      </c>
      <c r="D89" s="151">
        <v>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1599</v>
      </c>
      <c r="D91" s="155">
        <f>SUM(D87:D90)</f>
        <v>1471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15</v>
      </c>
      <c r="D92" s="151">
        <v>20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22838</v>
      </c>
      <c r="D93" s="155">
        <f>D64+D75+D84+D91+D92</f>
        <v>24385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53940</v>
      </c>
      <c r="D94" s="164">
        <f>D93+D55</f>
        <v>55633</v>
      </c>
      <c r="E94" s="449" t="s">
        <v>270</v>
      </c>
      <c r="F94" s="289" t="s">
        <v>271</v>
      </c>
      <c r="G94" s="165">
        <f>G36+G39+G55+G79</f>
        <v>53940</v>
      </c>
      <c r="H94" s="165">
        <f>H36+H39+H55+H79</f>
        <v>55633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856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"М+С ХИДРАВЛИК" АД гр.КАЗАНЛЪК</v>
      </c>
      <c r="C2" s="587"/>
      <c r="D2" s="587"/>
      <c r="E2" s="587"/>
      <c r="F2" s="589" t="s">
        <v>2</v>
      </c>
      <c r="G2" s="589"/>
      <c r="H2" s="526">
        <f>'справка №1-БАЛАНС'!H3</f>
        <v>123028180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31.03.2009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5494</v>
      </c>
      <c r="D9" s="46">
        <v>9740</v>
      </c>
      <c r="E9" s="298" t="s">
        <v>285</v>
      </c>
      <c r="F9" s="549" t="s">
        <v>286</v>
      </c>
      <c r="G9" s="550">
        <v>12250</v>
      </c>
      <c r="H9" s="550">
        <v>19476</v>
      </c>
    </row>
    <row r="10" spans="1:8" ht="12">
      <c r="A10" s="298" t="s">
        <v>287</v>
      </c>
      <c r="B10" s="299" t="s">
        <v>288</v>
      </c>
      <c r="C10" s="46">
        <v>898</v>
      </c>
      <c r="D10" s="46">
        <v>1026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1580</v>
      </c>
      <c r="D11" s="46">
        <v>1346</v>
      </c>
      <c r="E11" s="300" t="s">
        <v>293</v>
      </c>
      <c r="F11" s="549" t="s">
        <v>294</v>
      </c>
      <c r="G11" s="550">
        <v>16</v>
      </c>
      <c r="H11" s="550">
        <v>34</v>
      </c>
    </row>
    <row r="12" spans="1:8" ht="12">
      <c r="A12" s="298" t="s">
        <v>295</v>
      </c>
      <c r="B12" s="299" t="s">
        <v>296</v>
      </c>
      <c r="C12" s="46">
        <v>2181</v>
      </c>
      <c r="D12" s="46">
        <v>3113</v>
      </c>
      <c r="E12" s="300" t="s">
        <v>78</v>
      </c>
      <c r="F12" s="549" t="s">
        <v>297</v>
      </c>
      <c r="G12" s="550">
        <v>82</v>
      </c>
      <c r="H12" s="550">
        <v>1057</v>
      </c>
    </row>
    <row r="13" spans="1:18" ht="12">
      <c r="A13" s="298" t="s">
        <v>298</v>
      </c>
      <c r="B13" s="299" t="s">
        <v>299</v>
      </c>
      <c r="C13" s="46">
        <v>583</v>
      </c>
      <c r="D13" s="46">
        <v>765</v>
      </c>
      <c r="E13" s="301" t="s">
        <v>51</v>
      </c>
      <c r="F13" s="551" t="s">
        <v>300</v>
      </c>
      <c r="G13" s="548">
        <f>SUM(G9:G12)</f>
        <v>12348</v>
      </c>
      <c r="H13" s="548">
        <f>SUM(H9:H12)</f>
        <v>20567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</v>
      </c>
      <c r="D14" s="46">
        <v>935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109</v>
      </c>
      <c r="D15" s="47">
        <v>786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151</v>
      </c>
      <c r="D16" s="47">
        <v>272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11020</v>
      </c>
      <c r="D19" s="49">
        <f>SUM(D9:D15)+D16</f>
        <v>17983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111</v>
      </c>
      <c r="D22" s="46">
        <v>176</v>
      </c>
      <c r="E22" s="304" t="s">
        <v>326</v>
      </c>
      <c r="F22" s="552" t="s">
        <v>327</v>
      </c>
      <c r="G22" s="550">
        <v>35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53</v>
      </c>
      <c r="D24" s="46">
        <v>14</v>
      </c>
      <c r="E24" s="301" t="s">
        <v>103</v>
      </c>
      <c r="F24" s="554" t="s">
        <v>334</v>
      </c>
      <c r="G24" s="548">
        <f>SUM(G19:G23)</f>
        <v>35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21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185</v>
      </c>
      <c r="D26" s="49">
        <f>SUM(D22:D25)</f>
        <v>214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11205</v>
      </c>
      <c r="D28" s="50">
        <f>D26+D19</f>
        <v>18197</v>
      </c>
      <c r="E28" s="127" t="s">
        <v>339</v>
      </c>
      <c r="F28" s="554" t="s">
        <v>340</v>
      </c>
      <c r="G28" s="548">
        <f>G13+G15+G24</f>
        <v>12383</v>
      </c>
      <c r="H28" s="548">
        <f>H13+H15+H24</f>
        <v>20567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1178</v>
      </c>
      <c r="D30" s="50">
        <f>IF((H28-D28)&gt;0,H28-D28,0)</f>
        <v>2370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11205</v>
      </c>
      <c r="D33" s="49">
        <f>D28-D31+D32</f>
        <v>18197</v>
      </c>
      <c r="E33" s="127" t="s">
        <v>353</v>
      </c>
      <c r="F33" s="554" t="s">
        <v>354</v>
      </c>
      <c r="G33" s="53">
        <f>G32-G31+G28</f>
        <v>12383</v>
      </c>
      <c r="H33" s="53">
        <f>H32-H31+H28</f>
        <v>20567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1178</v>
      </c>
      <c r="D34" s="50">
        <f>IF((H33-D33)&gt;0,H33-D33,0)</f>
        <v>2370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118</v>
      </c>
      <c r="D35" s="49">
        <f>D36+D37+D38</f>
        <v>237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118</v>
      </c>
      <c r="D36" s="46">
        <v>237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1060</v>
      </c>
      <c r="D39" s="460">
        <f>+IF((H33-D33-D35)&gt;0,H33-D33-D35,0)</f>
        <v>2133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1060</v>
      </c>
      <c r="D41" s="52">
        <f>IF(H39=0,IF(D39-D40&gt;0,D39-D40+H40,0),IF(H39-H40&lt;0,H40-H39+D39,0))</f>
        <v>2133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12383</v>
      </c>
      <c r="D42" s="53">
        <f>D33+D35+D39</f>
        <v>20567</v>
      </c>
      <c r="E42" s="128" t="s">
        <v>380</v>
      </c>
      <c r="F42" s="129" t="s">
        <v>381</v>
      </c>
      <c r="G42" s="53">
        <f>G39+G33</f>
        <v>12383</v>
      </c>
      <c r="H42" s="53">
        <f>H39+H33</f>
        <v>20567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33">
        <v>39925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0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31.03.2009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14335</v>
      </c>
      <c r="D10" s="54">
        <v>18604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-8932</v>
      </c>
      <c r="D11" s="54">
        <v>-13069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-3207</v>
      </c>
      <c r="D13" s="54">
        <v>-3776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-31</v>
      </c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-412</v>
      </c>
      <c r="D15" s="54">
        <v>-113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-32</v>
      </c>
      <c r="D17" s="54">
        <v>-101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6</v>
      </c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-132</v>
      </c>
      <c r="D19" s="54">
        <v>-209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1595</v>
      </c>
      <c r="D20" s="55">
        <f>SUM(D10:D19)</f>
        <v>1294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-1312</v>
      </c>
      <c r="D22" s="54">
        <v>-1378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-1312</v>
      </c>
      <c r="D32" s="55">
        <f>SUM(D22:D31)</f>
        <v>-1378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3004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-2765</v>
      </c>
      <c r="D37" s="54">
        <v>-217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-132</v>
      </c>
      <c r="D38" s="54">
        <v>-121</v>
      </c>
      <c r="E38" s="130"/>
      <c r="F38" s="130"/>
    </row>
    <row r="39" spans="1:6" ht="12">
      <c r="A39" s="332" t="s">
        <v>442</v>
      </c>
      <c r="B39" s="333" t="s">
        <v>443</v>
      </c>
      <c r="C39" s="54">
        <v>-85</v>
      </c>
      <c r="D39" s="54">
        <v>-96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-177</v>
      </c>
      <c r="D40" s="54">
        <v>-303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-155</v>
      </c>
      <c r="D42" s="55">
        <f>SUM(D34:D41)</f>
        <v>-737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128</v>
      </c>
      <c r="D43" s="55">
        <f>D42+D32+D20</f>
        <v>-821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1471</v>
      </c>
      <c r="D44" s="132">
        <v>2141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1599</v>
      </c>
      <c r="D45" s="55">
        <f>D44+D43</f>
        <v>1320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1544</v>
      </c>
      <c r="D46" s="56">
        <v>1266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55</v>
      </c>
      <c r="D47" s="56">
        <v>54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31.03.2009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12385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10147</v>
      </c>
      <c r="J11" s="58">
        <f>'справка №1-БАЛАНС'!H29+'справка №1-БАЛАНС'!H32</f>
        <v>0</v>
      </c>
      <c r="K11" s="60"/>
      <c r="L11" s="344">
        <f>SUM(C11:K11)</f>
        <v>38486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12385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10147</v>
      </c>
      <c r="J15" s="61">
        <f t="shared" si="2"/>
        <v>0</v>
      </c>
      <c r="K15" s="61">
        <f t="shared" si="2"/>
        <v>0</v>
      </c>
      <c r="L15" s="344">
        <f t="shared" si="1"/>
        <v>38486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1060</v>
      </c>
      <c r="J16" s="345">
        <f>+'справка №1-БАЛАНС'!G32</f>
        <v>0</v>
      </c>
      <c r="K16" s="60"/>
      <c r="L16" s="344">
        <f t="shared" si="1"/>
        <v>1060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12385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11207</v>
      </c>
      <c r="J29" s="59">
        <f t="shared" si="6"/>
        <v>0</v>
      </c>
      <c r="K29" s="59">
        <f t="shared" si="6"/>
        <v>0</v>
      </c>
      <c r="L29" s="344">
        <f t="shared" si="1"/>
        <v>39546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12385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11207</v>
      </c>
      <c r="J32" s="59">
        <f t="shared" si="7"/>
        <v>0</v>
      </c>
      <c r="K32" s="59">
        <f t="shared" si="7"/>
        <v>0</v>
      </c>
      <c r="L32" s="344">
        <f t="shared" si="1"/>
        <v>39546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863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858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"М+С ХИДРАВЛИК" АД гр.КАЗАНЛЪК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31.03.2009 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1124</v>
      </c>
      <c r="E9" s="189"/>
      <c r="F9" s="189"/>
      <c r="G9" s="74">
        <f>D9+E9-F9</f>
        <v>1124</v>
      </c>
      <c r="H9" s="65"/>
      <c r="I9" s="65"/>
      <c r="J9" s="74">
        <f>G9+H9-I9</f>
        <v>1124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13661</v>
      </c>
      <c r="E10" s="189">
        <v>19</v>
      </c>
      <c r="F10" s="189"/>
      <c r="G10" s="74">
        <f aca="true" t="shared" si="2" ref="G10:G39">D10+E10-F10</f>
        <v>13680</v>
      </c>
      <c r="H10" s="65"/>
      <c r="I10" s="65"/>
      <c r="J10" s="74">
        <f aca="true" t="shared" si="3" ref="J10:J39">G10+H10-I10</f>
        <v>13680</v>
      </c>
      <c r="K10" s="65">
        <v>1888</v>
      </c>
      <c r="L10" s="65">
        <v>137</v>
      </c>
      <c r="M10" s="65"/>
      <c r="N10" s="74">
        <f aca="true" t="shared" si="4" ref="N10:N39">K10+L10-M10</f>
        <v>2025</v>
      </c>
      <c r="O10" s="65"/>
      <c r="P10" s="65"/>
      <c r="Q10" s="74">
        <f t="shared" si="0"/>
        <v>2025</v>
      </c>
      <c r="R10" s="74">
        <f t="shared" si="1"/>
        <v>11655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42689</v>
      </c>
      <c r="E11" s="189">
        <v>1064</v>
      </c>
      <c r="F11" s="189">
        <v>23</v>
      </c>
      <c r="G11" s="74">
        <f t="shared" si="2"/>
        <v>43730</v>
      </c>
      <c r="H11" s="65"/>
      <c r="I11" s="65"/>
      <c r="J11" s="74">
        <f t="shared" si="3"/>
        <v>43730</v>
      </c>
      <c r="K11" s="65">
        <v>27935</v>
      </c>
      <c r="L11" s="65">
        <v>1252</v>
      </c>
      <c r="M11" s="65">
        <v>23</v>
      </c>
      <c r="N11" s="74">
        <f t="shared" si="4"/>
        <v>29164</v>
      </c>
      <c r="O11" s="65"/>
      <c r="P11" s="65"/>
      <c r="Q11" s="74">
        <f t="shared" si="0"/>
        <v>29164</v>
      </c>
      <c r="R11" s="74">
        <f t="shared" si="1"/>
        <v>14566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1920</v>
      </c>
      <c r="E12" s="189">
        <v>158</v>
      </c>
      <c r="F12" s="189"/>
      <c r="G12" s="74">
        <f t="shared" si="2"/>
        <v>2078</v>
      </c>
      <c r="H12" s="65"/>
      <c r="I12" s="65"/>
      <c r="J12" s="74">
        <f t="shared" si="3"/>
        <v>2078</v>
      </c>
      <c r="K12" s="65">
        <v>273</v>
      </c>
      <c r="L12" s="65">
        <v>19</v>
      </c>
      <c r="M12" s="65"/>
      <c r="N12" s="74">
        <f t="shared" si="4"/>
        <v>292</v>
      </c>
      <c r="O12" s="65"/>
      <c r="P12" s="65"/>
      <c r="Q12" s="74">
        <f t="shared" si="0"/>
        <v>292</v>
      </c>
      <c r="R12" s="74">
        <f t="shared" si="1"/>
        <v>1786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992</v>
      </c>
      <c r="E13" s="189"/>
      <c r="F13" s="189">
        <v>20</v>
      </c>
      <c r="G13" s="74">
        <f t="shared" si="2"/>
        <v>972</v>
      </c>
      <c r="H13" s="65"/>
      <c r="I13" s="65"/>
      <c r="J13" s="74">
        <f t="shared" si="3"/>
        <v>972</v>
      </c>
      <c r="K13" s="65">
        <v>424</v>
      </c>
      <c r="L13" s="65">
        <v>37</v>
      </c>
      <c r="M13" s="65">
        <v>8</v>
      </c>
      <c r="N13" s="74">
        <f t="shared" si="4"/>
        <v>453</v>
      </c>
      <c r="O13" s="65"/>
      <c r="P13" s="65"/>
      <c r="Q13" s="74">
        <f t="shared" si="0"/>
        <v>453</v>
      </c>
      <c r="R13" s="74">
        <f t="shared" si="1"/>
        <v>519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997</v>
      </c>
      <c r="E14" s="189">
        <v>1193</v>
      </c>
      <c r="F14" s="189">
        <v>994</v>
      </c>
      <c r="G14" s="74">
        <f t="shared" si="2"/>
        <v>1196</v>
      </c>
      <c r="H14" s="65"/>
      <c r="I14" s="65"/>
      <c r="J14" s="74">
        <f t="shared" si="3"/>
        <v>1196</v>
      </c>
      <c r="K14" s="65">
        <v>722</v>
      </c>
      <c r="L14" s="65">
        <v>26</v>
      </c>
      <c r="M14" s="65"/>
      <c r="N14" s="74">
        <f t="shared" si="4"/>
        <v>748</v>
      </c>
      <c r="O14" s="65"/>
      <c r="P14" s="65"/>
      <c r="Q14" s="74">
        <f t="shared" si="0"/>
        <v>748</v>
      </c>
      <c r="R14" s="74">
        <f t="shared" si="1"/>
        <v>448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281</v>
      </c>
      <c r="E15" s="457"/>
      <c r="F15" s="457"/>
      <c r="G15" s="74">
        <f t="shared" si="2"/>
        <v>281</v>
      </c>
      <c r="H15" s="458"/>
      <c r="I15" s="458"/>
      <c r="J15" s="74">
        <f t="shared" si="3"/>
        <v>281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281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61664</v>
      </c>
      <c r="E17" s="194">
        <f>SUM(E9:E16)</f>
        <v>2434</v>
      </c>
      <c r="F17" s="194">
        <f>SUM(F9:F16)</f>
        <v>1037</v>
      </c>
      <c r="G17" s="74">
        <f t="shared" si="2"/>
        <v>63061</v>
      </c>
      <c r="H17" s="75">
        <f>SUM(H9:H16)</f>
        <v>0</v>
      </c>
      <c r="I17" s="75">
        <f>SUM(I9:I16)</f>
        <v>0</v>
      </c>
      <c r="J17" s="74">
        <f t="shared" si="3"/>
        <v>63061</v>
      </c>
      <c r="K17" s="75">
        <f>SUM(K9:K16)</f>
        <v>31242</v>
      </c>
      <c r="L17" s="75">
        <f>SUM(L9:L16)</f>
        <v>1471</v>
      </c>
      <c r="M17" s="75">
        <f>SUM(M9:M16)</f>
        <v>31</v>
      </c>
      <c r="N17" s="74">
        <f t="shared" si="4"/>
        <v>32682</v>
      </c>
      <c r="O17" s="75">
        <f>SUM(O9:O16)</f>
        <v>0</v>
      </c>
      <c r="P17" s="75">
        <f>SUM(P9:P16)</f>
        <v>0</v>
      </c>
      <c r="Q17" s="74">
        <f t="shared" si="5"/>
        <v>32682</v>
      </c>
      <c r="R17" s="74">
        <f t="shared" si="6"/>
        <v>30379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9</v>
      </c>
      <c r="L21" s="65">
        <v>2</v>
      </c>
      <c r="M21" s="65"/>
      <c r="N21" s="74">
        <f t="shared" si="4"/>
        <v>11</v>
      </c>
      <c r="O21" s="65"/>
      <c r="P21" s="65"/>
      <c r="Q21" s="74">
        <f t="shared" si="5"/>
        <v>11</v>
      </c>
      <c r="R21" s="74">
        <f t="shared" si="6"/>
        <v>26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905</v>
      </c>
      <c r="E22" s="189">
        <v>6</v>
      </c>
      <c r="F22" s="189"/>
      <c r="G22" s="74">
        <f t="shared" si="2"/>
        <v>911</v>
      </c>
      <c r="H22" s="65"/>
      <c r="I22" s="65"/>
      <c r="J22" s="74">
        <f t="shared" si="3"/>
        <v>911</v>
      </c>
      <c r="K22" s="65">
        <v>200</v>
      </c>
      <c r="L22" s="65">
        <v>99</v>
      </c>
      <c r="M22" s="65"/>
      <c r="N22" s="74">
        <f t="shared" si="4"/>
        <v>299</v>
      </c>
      <c r="O22" s="65"/>
      <c r="P22" s="65"/>
      <c r="Q22" s="74">
        <f t="shared" si="5"/>
        <v>299</v>
      </c>
      <c r="R22" s="74">
        <f t="shared" si="6"/>
        <v>612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179</v>
      </c>
      <c r="L24" s="65">
        <v>8</v>
      </c>
      <c r="M24" s="65"/>
      <c r="N24" s="74">
        <f t="shared" si="4"/>
        <v>187</v>
      </c>
      <c r="O24" s="65"/>
      <c r="P24" s="65"/>
      <c r="Q24" s="74">
        <f t="shared" si="5"/>
        <v>187</v>
      </c>
      <c r="R24" s="74">
        <f t="shared" si="6"/>
        <v>21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1150</v>
      </c>
      <c r="E25" s="190">
        <f aca="true" t="shared" si="7" ref="E25:P25">SUM(E21:E24)</f>
        <v>6</v>
      </c>
      <c r="F25" s="190">
        <f t="shared" si="7"/>
        <v>0</v>
      </c>
      <c r="G25" s="67">
        <f t="shared" si="2"/>
        <v>1156</v>
      </c>
      <c r="H25" s="66">
        <f t="shared" si="7"/>
        <v>0</v>
      </c>
      <c r="I25" s="66">
        <f t="shared" si="7"/>
        <v>0</v>
      </c>
      <c r="J25" s="67">
        <f t="shared" si="3"/>
        <v>1156</v>
      </c>
      <c r="K25" s="66">
        <f t="shared" si="7"/>
        <v>388</v>
      </c>
      <c r="L25" s="66">
        <f t="shared" si="7"/>
        <v>109</v>
      </c>
      <c r="M25" s="66">
        <f t="shared" si="7"/>
        <v>0</v>
      </c>
      <c r="N25" s="67">
        <f t="shared" si="4"/>
        <v>497</v>
      </c>
      <c r="O25" s="66">
        <f t="shared" si="7"/>
        <v>0</v>
      </c>
      <c r="P25" s="66">
        <f t="shared" si="7"/>
        <v>0</v>
      </c>
      <c r="Q25" s="67">
        <f t="shared" si="5"/>
        <v>497</v>
      </c>
      <c r="R25" s="67">
        <f t="shared" si="6"/>
        <v>659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62830</v>
      </c>
      <c r="E40" s="438">
        <f>E17+E18+E19+E25+E38+E39</f>
        <v>2440</v>
      </c>
      <c r="F40" s="438">
        <f aca="true" t="shared" si="13" ref="F40:R40">F17+F18+F19+F25+F38+F39</f>
        <v>1037</v>
      </c>
      <c r="G40" s="438">
        <f t="shared" si="13"/>
        <v>64233</v>
      </c>
      <c r="H40" s="438">
        <f t="shared" si="13"/>
        <v>0</v>
      </c>
      <c r="I40" s="438">
        <f t="shared" si="13"/>
        <v>0</v>
      </c>
      <c r="J40" s="438">
        <f t="shared" si="13"/>
        <v>64233</v>
      </c>
      <c r="K40" s="438">
        <f t="shared" si="13"/>
        <v>31630</v>
      </c>
      <c r="L40" s="438">
        <f t="shared" si="13"/>
        <v>1580</v>
      </c>
      <c r="M40" s="438">
        <f t="shared" si="13"/>
        <v>31</v>
      </c>
      <c r="N40" s="438">
        <f t="shared" si="13"/>
        <v>33179</v>
      </c>
      <c r="O40" s="438">
        <f t="shared" si="13"/>
        <v>0</v>
      </c>
      <c r="P40" s="438">
        <f t="shared" si="13"/>
        <v>0</v>
      </c>
      <c r="Q40" s="438">
        <f t="shared" si="13"/>
        <v>33179</v>
      </c>
      <c r="R40" s="438">
        <f t="shared" si="13"/>
        <v>31054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3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"М+С ХИДРАВЛИК" АД гр.КАЗАНЛЪК</v>
      </c>
      <c r="C3" s="622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31.03.2009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48</v>
      </c>
      <c r="D21" s="108"/>
      <c r="E21" s="120">
        <f t="shared" si="0"/>
        <v>48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6368</v>
      </c>
      <c r="D28" s="108">
        <v>6368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3593</v>
      </c>
      <c r="D29" s="108">
        <v>3593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</v>
      </c>
      <c r="D31" s="108">
        <v>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485</v>
      </c>
      <c r="D33" s="105">
        <f>SUM(D34:D37)</f>
        <v>485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44</v>
      </c>
      <c r="D34" s="108">
        <v>44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441</v>
      </c>
      <c r="D35" s="108">
        <v>441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10461</v>
      </c>
      <c r="D43" s="104">
        <f>D24+D28+D29+D31+D30+D32+D33+D38</f>
        <v>10461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10509</v>
      </c>
      <c r="D44" s="103">
        <f>D43+D21+D19+D9</f>
        <v>10461</v>
      </c>
      <c r="E44" s="118">
        <f>E43+E21+E19+E9</f>
        <v>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4685</v>
      </c>
      <c r="D56" s="103">
        <f>D57+D59</f>
        <v>0</v>
      </c>
      <c r="E56" s="119">
        <f t="shared" si="1"/>
        <v>4685</v>
      </c>
      <c r="F56" s="103">
        <f>F57+F59</f>
        <v>8076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4685</v>
      </c>
      <c r="D57" s="108"/>
      <c r="E57" s="119">
        <f t="shared" si="1"/>
        <v>4685</v>
      </c>
      <c r="F57" s="108">
        <v>8076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586</v>
      </c>
      <c r="D62" s="108"/>
      <c r="E62" s="119">
        <f t="shared" si="1"/>
        <v>586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240</v>
      </c>
      <c r="D64" s="108"/>
      <c r="E64" s="119">
        <f t="shared" si="1"/>
        <v>240</v>
      </c>
      <c r="F64" s="110">
        <v>707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5511</v>
      </c>
      <c r="D66" s="103">
        <f>D52+D56+D61+D62+D63+D64</f>
        <v>0</v>
      </c>
      <c r="E66" s="119">
        <f t="shared" si="1"/>
        <v>5511</v>
      </c>
      <c r="F66" s="103">
        <f>F52+F56+F61+F62+F63+F64</f>
        <v>8783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591</v>
      </c>
      <c r="D68" s="108"/>
      <c r="E68" s="119">
        <f t="shared" si="1"/>
        <v>591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280</v>
      </c>
      <c r="D71" s="105">
        <f>SUM(D72:D74)</f>
        <v>280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280</v>
      </c>
      <c r="D73" s="108">
        <v>280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2981</v>
      </c>
      <c r="D75" s="103">
        <f>D76+D78</f>
        <v>2981</v>
      </c>
      <c r="E75" s="103">
        <f>E76+E78</f>
        <v>0</v>
      </c>
      <c r="F75" s="103">
        <f>F76+F78</f>
        <v>7943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2981</v>
      </c>
      <c r="D76" s="108">
        <v>2981</v>
      </c>
      <c r="E76" s="119">
        <f t="shared" si="1"/>
        <v>0</v>
      </c>
      <c r="F76" s="108">
        <v>7943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154</v>
      </c>
      <c r="D80" s="103">
        <f>SUM(D81:D84)</f>
        <v>154</v>
      </c>
      <c r="E80" s="103">
        <f>SUM(E81:E84)</f>
        <v>0</v>
      </c>
      <c r="F80" s="103">
        <f>SUM(F81:F84)</f>
        <v>204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154</v>
      </c>
      <c r="D84" s="108">
        <v>154</v>
      </c>
      <c r="E84" s="119">
        <f t="shared" si="1"/>
        <v>0</v>
      </c>
      <c r="F84" s="108">
        <v>204</v>
      </c>
    </row>
    <row r="85" spans="1:16" ht="12">
      <c r="A85" s="396" t="s">
        <v>743</v>
      </c>
      <c r="B85" s="397" t="s">
        <v>744</v>
      </c>
      <c r="C85" s="104">
        <f>SUM(C86:C90)+C94</f>
        <v>4877</v>
      </c>
      <c r="D85" s="104">
        <f>SUM(D86:D90)+D94</f>
        <v>4877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410</v>
      </c>
      <c r="D86" s="108">
        <v>410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3233</v>
      </c>
      <c r="D87" s="108">
        <v>3233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68</v>
      </c>
      <c r="D88" s="108">
        <v>68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890</v>
      </c>
      <c r="D89" s="108">
        <v>890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49</v>
      </c>
      <c r="D90" s="103">
        <f>SUM(D91:D93)</f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227</v>
      </c>
      <c r="D94" s="108">
        <v>227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8292</v>
      </c>
      <c r="D96" s="104">
        <f>D85+D80+D75+D71+D95</f>
        <v>8292</v>
      </c>
      <c r="E96" s="104">
        <f>E85+E80+E75+E71+E95</f>
        <v>0</v>
      </c>
      <c r="F96" s="104">
        <f>F85+F80+F75+F71+F95</f>
        <v>8147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14394</v>
      </c>
      <c r="D97" s="104">
        <f>D96+D68+D66</f>
        <v>8292</v>
      </c>
      <c r="E97" s="104">
        <f>E96+E68+E66</f>
        <v>6102</v>
      </c>
      <c r="F97" s="104">
        <f>F96+F68+F66</f>
        <v>16930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880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"М+С ХИДРАВЛИК" АД гр.КАЗАНЛЪК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123028180</v>
      </c>
    </row>
    <row r="5" spans="1:9" ht="15">
      <c r="A5" s="501" t="s">
        <v>5</v>
      </c>
      <c r="B5" s="624" t="str">
        <f>'справка №1-БАЛАНС'!E5</f>
        <v>31.03.2009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">
        <v>871</v>
      </c>
      <c r="C5" s="630"/>
      <c r="D5" s="630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1" t="str">
        <f>'справка №1-БАЛАНС'!E5</f>
        <v>31.03.2009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857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mmarinov</cp:lastModifiedBy>
  <cp:lastPrinted>2008-10-28T13:19:28Z</cp:lastPrinted>
  <dcterms:created xsi:type="dcterms:W3CDTF">2000-06-29T12:02:40Z</dcterms:created>
  <dcterms:modified xsi:type="dcterms:W3CDTF">2009-04-24T05:16:04Z</dcterms:modified>
  <cp:category/>
  <cp:version/>
  <cp:contentType/>
  <cp:contentStatus/>
</cp:coreProperties>
</file>