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40" windowWidth="20490" windowHeight="729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'1-Баланс'!$A$1:$H$106</definedName>
    <definedName name="_xlnm.Print_Area" localSheetId="2">'2-Отчет за доходите'!$A$1:$H$58</definedName>
    <definedName name="_xlnm.Print_Area" localSheetId="3">'3-Отчет за паричния поток'!$A$1:$D$62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5'!$A$1:$F$159</definedName>
    <definedName name="_xlnm.Print_Area" localSheetId="6">'Справка 6'!$A$1:$R$53</definedName>
    <definedName name="_xlnm.Print_Area" localSheetId="7">'Справка 7'!$A$1:$F$119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<sst xmlns="http://schemas.openxmlformats.org/spreadsheetml/2006/main" count="4324" uniqueCount="1005">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</sst>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5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3" fontId="4" fillId="41" borderId="19" xfId="42" applyNumberFormat="1" applyFont="1" applyFill="1" applyBorder="1" applyAlignment="1" applyProtection="1">
      <alignment horizontal="right" vertical="center"/>
      <protection locked="0"/>
    </xf>
    <xf numFmtId="0" fontId="4" fillId="41" borderId="14" xfId="40" applyFont="1" applyFill="1" applyBorder="1" applyAlignment="1" applyProtection="1">
      <alignment horizontal="right" vertical="center" wrapText="1"/>
      <protection/>
    </xf>
    <xf numFmtId="0" fontId="4" fillId="18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43465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43495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43101</v>
      </c>
    </row>
    <row r="10" spans="1:2" ht="15.75">
      <c r="A10" s="7" t="s">
        <v>2</v>
      </c>
      <c r="B10" s="577">
        <v>43465</v>
      </c>
    </row>
    <row r="11" spans="1:2" ht="15.75">
      <c r="A11" s="7" t="s">
        <v>977</v>
      </c>
      <c r="B11" s="577">
        <v>43495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31.12.2018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48723</v>
      </c>
      <c r="D6" s="674">
        <f aca="true" t="shared" si="0" ref="D6:D15">C6-E6</f>
        <v>0</v>
      </c>
      <c r="E6" s="673">
        <f>'1-Баланс'!G95</f>
        <v>48723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47788</v>
      </c>
      <c r="D7" s="674">
        <f t="shared" si="0"/>
        <v>16033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70</v>
      </c>
      <c r="D8" s="674">
        <f t="shared" si="0"/>
        <v>0</v>
      </c>
      <c r="E8" s="673">
        <f>ABS('2-Отчет за доходите'!C44)-ABS('2-Отчет за доходите'!G44)</f>
        <v>70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425</v>
      </c>
      <c r="D9" s="674">
        <f t="shared" si="0"/>
        <v>0</v>
      </c>
      <c r="E9" s="673">
        <f>'3-Отчет за паричния поток'!C45</f>
        <v>425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540</v>
      </c>
      <c r="D10" s="674">
        <f t="shared" si="0"/>
        <v>0</v>
      </c>
      <c r="E10" s="673">
        <f>'3-Отчет за паричния поток'!C46</f>
        <v>540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47788</v>
      </c>
      <c r="D11" s="674">
        <f t="shared" si="0"/>
        <v>0</v>
      </c>
      <c r="E11" s="673">
        <f>'4-Отчет за собствения капитал'!L34</f>
        <v>47788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0.03365384615384615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0.0014648028793839457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0.0748663101604278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0.001436693142868871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1.019283746556474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3.6088709677419355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3.5806451612903225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1.0887096774193548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1.0887096774193548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0.15245913655354396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0.042690310530960736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0.00910278474713335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0.01956558131748556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0.019190115551177063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70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0.0014648028793839457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0.3381081081081081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0.7474020783373302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165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10011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1187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84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36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80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11569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2062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5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45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45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46933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791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355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90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1236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539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540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9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1790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48723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12788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12788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12858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47788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439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439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217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103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62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39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279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496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496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48723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89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1485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1181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638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68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153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12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3614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11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5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16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3630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70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3630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70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70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70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3700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1674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406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2080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206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1000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413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1620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3700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3700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3700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1915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-1924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-683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0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14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1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-318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-995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-142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-32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234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922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982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-872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1000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128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43465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115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43465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425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43465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540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43465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540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43465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43465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43465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43465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43465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43465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43465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43465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43465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43465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43465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43465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43465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43465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43465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43465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43465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43465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43465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43465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43465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43465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43465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43465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43465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43465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43465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43465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43465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43465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43465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43465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43465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43465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43465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43465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43465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43465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43465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43465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43465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43465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43465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43465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43465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43465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43465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43465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43465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43465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43465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43465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43465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43465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43465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43465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43465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43465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43465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43465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43465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43465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43465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43465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43465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43465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43465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43465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43465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43465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43465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43465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43465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43465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43465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43465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43465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43465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43465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43465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43465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43465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43465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43465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43465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43465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43465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43465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43465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43465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43465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43465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43465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43465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43465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43465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43465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43465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43465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43465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43465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43465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43465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43465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43465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43465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43465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43465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43465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43465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43465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43465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43465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43465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43465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43465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43465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43465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43465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43465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43465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43465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43465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43465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43465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43465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43465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43465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43465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43465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43465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43465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43465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43465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19822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43465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43465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43465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43465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19822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43465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70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43465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-1000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43465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-1000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43465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43465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-6034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43465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43465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43465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43465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43465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43465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43465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43465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43465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12858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43465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43465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43465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12858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43465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-6034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43465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43465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43465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43465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-6034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43465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0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43465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43465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43465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43465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6034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43465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43465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43465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43465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43465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43465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43465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43465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43465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0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43465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43465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43465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0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43465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43465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43465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43465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43465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43465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43465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43465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43465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43465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43465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43465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43465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43465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43465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43465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43465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43465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43465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43465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43465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43465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43465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48718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43465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43465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43465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43465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48718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43465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70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43465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-1000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43465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-1000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43465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43465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43465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43465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43465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43465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43465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43465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43465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43465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43465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47788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43465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43465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43465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47788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43465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43465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43465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43465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43465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43465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43465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43465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43465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43465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43465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43465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43465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43465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43465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43465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43465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43465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43465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43465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43465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43465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43465</v>
      </c>
      <c r="D461" s="105" t="s">
        <v>523</v>
      </c>
      <c r="E461" s="495">
        <v>1</v>
      </c>
      <c r="F461" s="105" t="s">
        <v>522</v>
      </c>
      <c r="H461" s="105">
        <f>'Справка 6'!D11</f>
        <v>381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43465</v>
      </c>
      <c r="D462" s="105" t="s">
        <v>526</v>
      </c>
      <c r="E462" s="495">
        <v>1</v>
      </c>
      <c r="F462" s="105" t="s">
        <v>525</v>
      </c>
      <c r="H462" s="105">
        <f>'Справка 6'!D12</f>
        <v>841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43465</v>
      </c>
      <c r="D463" s="105" t="s">
        <v>529</v>
      </c>
      <c r="E463" s="495">
        <v>1</v>
      </c>
      <c r="F463" s="105" t="s">
        <v>528</v>
      </c>
      <c r="H463" s="105">
        <f>'Справка 6'!D13</f>
        <v>24578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43465</v>
      </c>
      <c r="D464" s="105" t="s">
        <v>532</v>
      </c>
      <c r="E464" s="495">
        <v>1</v>
      </c>
      <c r="F464" s="105" t="s">
        <v>531</v>
      </c>
      <c r="H464" s="105">
        <f>'Справка 6'!D14</f>
        <v>4043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43465</v>
      </c>
      <c r="D465" s="105" t="s">
        <v>535</v>
      </c>
      <c r="E465" s="495">
        <v>1</v>
      </c>
      <c r="F465" s="105" t="s">
        <v>534</v>
      </c>
      <c r="H465" s="105">
        <f>'Справка 6'!D15</f>
        <v>926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43465</v>
      </c>
      <c r="D466" s="105" t="s">
        <v>537</v>
      </c>
      <c r="E466" s="495">
        <v>1</v>
      </c>
      <c r="F466" s="105" t="s">
        <v>536</v>
      </c>
      <c r="H466" s="105">
        <f>'Справка 6'!D16</f>
        <v>133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43465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43465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43465</v>
      </c>
      <c r="D469" s="105" t="s">
        <v>545</v>
      </c>
      <c r="E469" s="495">
        <v>1</v>
      </c>
      <c r="F469" s="105" t="s">
        <v>828</v>
      </c>
      <c r="H469" s="105">
        <f>'Справка 6'!D19</f>
        <v>30909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43465</v>
      </c>
      <c r="D470" s="105" t="s">
        <v>547</v>
      </c>
      <c r="E470" s="495">
        <v>1</v>
      </c>
      <c r="F470" s="105" t="s">
        <v>546</v>
      </c>
      <c r="H470" s="105">
        <f>'Справка 6'!D20</f>
        <v>3098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43465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43465</v>
      </c>
      <c r="D472" s="105" t="s">
        <v>553</v>
      </c>
      <c r="E472" s="495">
        <v>1</v>
      </c>
      <c r="F472" s="105" t="s">
        <v>552</v>
      </c>
      <c r="H472" s="105">
        <f>'Справка 6'!D23</f>
        <v>152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43465</v>
      </c>
      <c r="D473" s="105" t="s">
        <v>555</v>
      </c>
      <c r="E473" s="495">
        <v>1</v>
      </c>
      <c r="F473" s="105" t="s">
        <v>554</v>
      </c>
      <c r="H473" s="105">
        <f>'Справка 6'!D24</f>
        <v>364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43465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43465</v>
      </c>
      <c r="D475" s="105" t="s">
        <v>558</v>
      </c>
      <c r="E475" s="495">
        <v>1</v>
      </c>
      <c r="F475" s="105" t="s">
        <v>542</v>
      </c>
      <c r="H475" s="105">
        <f>'Справка 6'!D26</f>
        <v>36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43465</v>
      </c>
      <c r="D476" s="105" t="s">
        <v>560</v>
      </c>
      <c r="E476" s="495">
        <v>1</v>
      </c>
      <c r="F476" s="105" t="s">
        <v>863</v>
      </c>
      <c r="H476" s="105">
        <f>'Справка 6'!D27</f>
        <v>582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43465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43465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43465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43465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43465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43465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43465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43465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43465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43465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43465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43465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43465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43465</v>
      </c>
      <c r="D490" s="105" t="s">
        <v>583</v>
      </c>
      <c r="E490" s="495">
        <v>1</v>
      </c>
      <c r="F490" s="105" t="s">
        <v>582</v>
      </c>
      <c r="H490" s="105">
        <f>'Справка 6'!D42</f>
        <v>67839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43465</v>
      </c>
      <c r="D491" s="105" t="s">
        <v>523</v>
      </c>
      <c r="E491" s="495">
        <v>2</v>
      </c>
      <c r="F491" s="105" t="s">
        <v>522</v>
      </c>
      <c r="H491" s="105">
        <f>'Справка 6'!E11</f>
        <v>50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43465</v>
      </c>
      <c r="D492" s="105" t="s">
        <v>526</v>
      </c>
      <c r="E492" s="495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43465</v>
      </c>
      <c r="D493" s="105" t="s">
        <v>529</v>
      </c>
      <c r="E493" s="495">
        <v>2</v>
      </c>
      <c r="F493" s="105" t="s">
        <v>528</v>
      </c>
      <c r="H493" s="105">
        <f>'Справка 6'!E13</f>
        <v>28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43465</v>
      </c>
      <c r="D494" s="105" t="s">
        <v>532</v>
      </c>
      <c r="E494" s="495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43465</v>
      </c>
      <c r="D495" s="105" t="s">
        <v>535</v>
      </c>
      <c r="E495" s="495">
        <v>2</v>
      </c>
      <c r="F495" s="105" t="s">
        <v>534</v>
      </c>
      <c r="H495" s="105">
        <f>'Справка 6'!E15</f>
        <v>35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43465</v>
      </c>
      <c r="D496" s="105" t="s">
        <v>537</v>
      </c>
      <c r="E496" s="495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43465</v>
      </c>
      <c r="D497" s="105" t="s">
        <v>540</v>
      </c>
      <c r="E497" s="495">
        <v>2</v>
      </c>
      <c r="F497" s="105" t="s">
        <v>539</v>
      </c>
      <c r="H497" s="105">
        <f>'Справка 6'!E17</f>
        <v>73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43465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43465</v>
      </c>
      <c r="D499" s="105" t="s">
        <v>545</v>
      </c>
      <c r="E499" s="495">
        <v>2</v>
      </c>
      <c r="F499" s="105" t="s">
        <v>828</v>
      </c>
      <c r="H499" s="105">
        <f>'Справка 6'!E19</f>
        <v>190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43465</v>
      </c>
      <c r="D500" s="105" t="s">
        <v>547</v>
      </c>
      <c r="E500" s="495">
        <v>2</v>
      </c>
      <c r="F500" s="105" t="s">
        <v>546</v>
      </c>
      <c r="H500" s="105">
        <f>'Справка 6'!E20</f>
        <v>902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43465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43465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43465</v>
      </c>
      <c r="D503" s="105" t="s">
        <v>555</v>
      </c>
      <c r="E503" s="495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43465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43465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43465</v>
      </c>
      <c r="D506" s="105" t="s">
        <v>560</v>
      </c>
      <c r="E506" s="495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43465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43465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43465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43465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43465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43465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43465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43465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43465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43465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43465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43465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43465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43465</v>
      </c>
      <c r="D520" s="105" t="s">
        <v>583</v>
      </c>
      <c r="E520" s="495">
        <v>2</v>
      </c>
      <c r="F520" s="105" t="s">
        <v>582</v>
      </c>
      <c r="H520" s="105">
        <f>'Справка 6'!E42</f>
        <v>1095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43465</v>
      </c>
      <c r="D521" s="105" t="s">
        <v>523</v>
      </c>
      <c r="E521" s="495">
        <v>3</v>
      </c>
      <c r="F521" s="105" t="s">
        <v>522</v>
      </c>
      <c r="H521" s="105">
        <f>'Справка 6'!F11</f>
        <v>425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43465</v>
      </c>
      <c r="D522" s="105" t="s">
        <v>526</v>
      </c>
      <c r="E522" s="495">
        <v>3</v>
      </c>
      <c r="F522" s="105" t="s">
        <v>525</v>
      </c>
      <c r="H522" s="105">
        <f>'Справка 6'!F12</f>
        <v>478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43465</v>
      </c>
      <c r="D523" s="105" t="s">
        <v>529</v>
      </c>
      <c r="E523" s="495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43465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43465</v>
      </c>
      <c r="D525" s="105" t="s">
        <v>535</v>
      </c>
      <c r="E525" s="495">
        <v>3</v>
      </c>
      <c r="F525" s="105" t="s">
        <v>534</v>
      </c>
      <c r="H525" s="105">
        <f>'Справка 6'!F15</f>
        <v>81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43465</v>
      </c>
      <c r="D526" s="105" t="s">
        <v>537</v>
      </c>
      <c r="E526" s="495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43465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43465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43465</v>
      </c>
      <c r="D529" s="105" t="s">
        <v>545</v>
      </c>
      <c r="E529" s="495">
        <v>3</v>
      </c>
      <c r="F529" s="105" t="s">
        <v>828</v>
      </c>
      <c r="H529" s="105">
        <f>'Справка 6'!F19</f>
        <v>988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43465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43465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43465</v>
      </c>
      <c r="D532" s="105" t="s">
        <v>553</v>
      </c>
      <c r="E532" s="495">
        <v>3</v>
      </c>
      <c r="F532" s="105" t="s">
        <v>552</v>
      </c>
      <c r="H532" s="105">
        <f>'Справка 6'!F23</f>
        <v>2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43465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43465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43465</v>
      </c>
      <c r="D535" s="105" t="s">
        <v>558</v>
      </c>
      <c r="E535" s="495">
        <v>3</v>
      </c>
      <c r="F535" s="105" t="s">
        <v>542</v>
      </c>
      <c r="H535" s="105">
        <f>'Справка 6'!F26</f>
        <v>10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43465</v>
      </c>
      <c r="D536" s="105" t="s">
        <v>560</v>
      </c>
      <c r="E536" s="495">
        <v>3</v>
      </c>
      <c r="F536" s="105" t="s">
        <v>863</v>
      </c>
      <c r="H536" s="105">
        <f>'Справка 6'!F27</f>
        <v>12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43465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43465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43465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43465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43465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43465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43465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43465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43465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43465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43465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43465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43465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43465</v>
      </c>
      <c r="D550" s="105" t="s">
        <v>583</v>
      </c>
      <c r="E550" s="495">
        <v>3</v>
      </c>
      <c r="F550" s="105" t="s">
        <v>582</v>
      </c>
      <c r="H550" s="105">
        <f>'Справка 6'!F42</f>
        <v>1000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43465</v>
      </c>
      <c r="D551" s="105" t="s">
        <v>523</v>
      </c>
      <c r="E551" s="495">
        <v>4</v>
      </c>
      <c r="F551" s="105" t="s">
        <v>522</v>
      </c>
      <c r="H551" s="105">
        <f>'Справка 6'!G11</f>
        <v>6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43465</v>
      </c>
      <c r="D552" s="105" t="s">
        <v>526</v>
      </c>
      <c r="E552" s="495">
        <v>4</v>
      </c>
      <c r="F552" s="105" t="s">
        <v>525</v>
      </c>
      <c r="H552" s="105">
        <f>'Справка 6'!G12</f>
        <v>363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43465</v>
      </c>
      <c r="D553" s="105" t="s">
        <v>529</v>
      </c>
      <c r="E553" s="495">
        <v>4</v>
      </c>
      <c r="F553" s="105" t="s">
        <v>528</v>
      </c>
      <c r="H553" s="105">
        <f>'Справка 6'!G13</f>
        <v>24602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43465</v>
      </c>
      <c r="D554" s="105" t="s">
        <v>532</v>
      </c>
      <c r="E554" s="495">
        <v>4</v>
      </c>
      <c r="F554" s="105" t="s">
        <v>531</v>
      </c>
      <c r="H554" s="105">
        <f>'Справка 6'!G14</f>
        <v>4045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43465</v>
      </c>
      <c r="D555" s="105" t="s">
        <v>535</v>
      </c>
      <c r="E555" s="495">
        <v>4</v>
      </c>
      <c r="F555" s="105" t="s">
        <v>534</v>
      </c>
      <c r="H555" s="105">
        <f>'Справка 6'!G15</f>
        <v>880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43465</v>
      </c>
      <c r="D556" s="105" t="s">
        <v>537</v>
      </c>
      <c r="E556" s="495">
        <v>4</v>
      </c>
      <c r="F556" s="105" t="s">
        <v>536</v>
      </c>
      <c r="H556" s="105">
        <f>'Справка 6'!G16</f>
        <v>135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43465</v>
      </c>
      <c r="D557" s="105" t="s">
        <v>540</v>
      </c>
      <c r="E557" s="495">
        <v>4</v>
      </c>
      <c r="F557" s="105" t="s">
        <v>539</v>
      </c>
      <c r="H557" s="105">
        <f>'Справка 6'!G17</f>
        <v>80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43465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43465</v>
      </c>
      <c r="D559" s="105" t="s">
        <v>545</v>
      </c>
      <c r="E559" s="495">
        <v>4</v>
      </c>
      <c r="F559" s="105" t="s">
        <v>828</v>
      </c>
      <c r="H559" s="105">
        <f>'Справка 6'!G19</f>
        <v>30111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43465</v>
      </c>
      <c r="D560" s="105" t="s">
        <v>547</v>
      </c>
      <c r="E560" s="495">
        <v>4</v>
      </c>
      <c r="F560" s="105" t="s">
        <v>546</v>
      </c>
      <c r="H560" s="105">
        <f>'Справка 6'!G20</f>
        <v>4000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43465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43465</v>
      </c>
      <c r="D562" s="105" t="s">
        <v>553</v>
      </c>
      <c r="E562" s="495">
        <v>4</v>
      </c>
      <c r="F562" s="105" t="s">
        <v>552</v>
      </c>
      <c r="H562" s="105">
        <f>'Справка 6'!G23</f>
        <v>150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43465</v>
      </c>
      <c r="D563" s="105" t="s">
        <v>555</v>
      </c>
      <c r="E563" s="495">
        <v>4</v>
      </c>
      <c r="F563" s="105" t="s">
        <v>554</v>
      </c>
      <c r="H563" s="105">
        <f>'Справка 6'!G24</f>
        <v>367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43465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43465</v>
      </c>
      <c r="D565" s="105" t="s">
        <v>558</v>
      </c>
      <c r="E565" s="495">
        <v>4</v>
      </c>
      <c r="F565" s="105" t="s">
        <v>542</v>
      </c>
      <c r="H565" s="105">
        <f>'Справка 6'!G26</f>
        <v>26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43465</v>
      </c>
      <c r="D566" s="105" t="s">
        <v>560</v>
      </c>
      <c r="E566" s="495">
        <v>4</v>
      </c>
      <c r="F566" s="105" t="s">
        <v>863</v>
      </c>
      <c r="H566" s="105">
        <f>'Справка 6'!G27</f>
        <v>573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43465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43465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43465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43465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43465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43465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43465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43465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43465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43465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43465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43465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43465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43465</v>
      </c>
      <c r="D580" s="105" t="s">
        <v>583</v>
      </c>
      <c r="E580" s="495">
        <v>4</v>
      </c>
      <c r="F580" s="105" t="s">
        <v>582</v>
      </c>
      <c r="H580" s="105">
        <f>'Справка 6'!G42</f>
        <v>67934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43465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43465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43465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43465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43465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43465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43465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43465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43465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43465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43465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43465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43465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43465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43465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43465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43465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43465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43465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43465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43465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43465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43465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43465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43465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43465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43465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43465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43465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43465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43465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43465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43465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43465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43465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43465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43465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43465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43465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43465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43465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43465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43465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43465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43465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43465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43465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43465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43465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43465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43465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43465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43465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43465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43465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43465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43465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43465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43465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43465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43465</v>
      </c>
      <c r="D641" s="105" t="s">
        <v>523</v>
      </c>
      <c r="E641" s="495">
        <v>7</v>
      </c>
      <c r="F641" s="105" t="s">
        <v>522</v>
      </c>
      <c r="H641" s="105">
        <f>'Справка 6'!J11</f>
        <v>6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43465</v>
      </c>
      <c r="D642" s="105" t="s">
        <v>526</v>
      </c>
      <c r="E642" s="495">
        <v>7</v>
      </c>
      <c r="F642" s="105" t="s">
        <v>525</v>
      </c>
      <c r="H642" s="105">
        <f>'Справка 6'!J12</f>
        <v>363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43465</v>
      </c>
      <c r="D643" s="105" t="s">
        <v>529</v>
      </c>
      <c r="E643" s="495">
        <v>7</v>
      </c>
      <c r="F643" s="105" t="s">
        <v>528</v>
      </c>
      <c r="H643" s="105">
        <f>'Справка 6'!J13</f>
        <v>24602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43465</v>
      </c>
      <c r="D644" s="105" t="s">
        <v>532</v>
      </c>
      <c r="E644" s="495">
        <v>7</v>
      </c>
      <c r="F644" s="105" t="s">
        <v>531</v>
      </c>
      <c r="H644" s="105">
        <f>'Справка 6'!J14</f>
        <v>4045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43465</v>
      </c>
      <c r="D645" s="105" t="s">
        <v>535</v>
      </c>
      <c r="E645" s="495">
        <v>7</v>
      </c>
      <c r="F645" s="105" t="s">
        <v>534</v>
      </c>
      <c r="H645" s="105">
        <f>'Справка 6'!J15</f>
        <v>880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43465</v>
      </c>
      <c r="D646" s="105" t="s">
        <v>537</v>
      </c>
      <c r="E646" s="495">
        <v>7</v>
      </c>
      <c r="F646" s="105" t="s">
        <v>536</v>
      </c>
      <c r="H646" s="105">
        <f>'Справка 6'!J16</f>
        <v>135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43465</v>
      </c>
      <c r="D647" s="105" t="s">
        <v>540</v>
      </c>
      <c r="E647" s="495">
        <v>7</v>
      </c>
      <c r="F647" s="105" t="s">
        <v>539</v>
      </c>
      <c r="H647" s="105">
        <f>'Справка 6'!J17</f>
        <v>80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43465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43465</v>
      </c>
      <c r="D649" s="105" t="s">
        <v>545</v>
      </c>
      <c r="E649" s="495">
        <v>7</v>
      </c>
      <c r="F649" s="105" t="s">
        <v>828</v>
      </c>
      <c r="H649" s="105">
        <f>'Справка 6'!J19</f>
        <v>30111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43465</v>
      </c>
      <c r="D650" s="105" t="s">
        <v>547</v>
      </c>
      <c r="E650" s="495">
        <v>7</v>
      </c>
      <c r="F650" s="105" t="s">
        <v>546</v>
      </c>
      <c r="H650" s="105">
        <f>'Справка 6'!J20</f>
        <v>4000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43465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43465</v>
      </c>
      <c r="D652" s="105" t="s">
        <v>553</v>
      </c>
      <c r="E652" s="495">
        <v>7</v>
      </c>
      <c r="F652" s="105" t="s">
        <v>552</v>
      </c>
      <c r="H652" s="105">
        <f>'Справка 6'!J23</f>
        <v>150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43465</v>
      </c>
      <c r="D653" s="105" t="s">
        <v>555</v>
      </c>
      <c r="E653" s="495">
        <v>7</v>
      </c>
      <c r="F653" s="105" t="s">
        <v>554</v>
      </c>
      <c r="H653" s="105">
        <f>'Справка 6'!J24</f>
        <v>367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43465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43465</v>
      </c>
      <c r="D655" s="105" t="s">
        <v>558</v>
      </c>
      <c r="E655" s="495">
        <v>7</v>
      </c>
      <c r="F655" s="105" t="s">
        <v>542</v>
      </c>
      <c r="H655" s="105">
        <f>'Справка 6'!J26</f>
        <v>26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43465</v>
      </c>
      <c r="D656" s="105" t="s">
        <v>560</v>
      </c>
      <c r="E656" s="495">
        <v>7</v>
      </c>
      <c r="F656" s="105" t="s">
        <v>863</v>
      </c>
      <c r="H656" s="105">
        <f>'Справка 6'!J27</f>
        <v>573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43465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43465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43465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43465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43465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43465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43465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43465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43465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43465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43465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43465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43465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43465</v>
      </c>
      <c r="D670" s="105" t="s">
        <v>583</v>
      </c>
      <c r="E670" s="495">
        <v>7</v>
      </c>
      <c r="F670" s="105" t="s">
        <v>582</v>
      </c>
      <c r="H670" s="105">
        <f>'Справка 6'!J42</f>
        <v>67934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43465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43465</v>
      </c>
      <c r="D672" s="105" t="s">
        <v>526</v>
      </c>
      <c r="E672" s="495">
        <v>8</v>
      </c>
      <c r="F672" s="105" t="s">
        <v>525</v>
      </c>
      <c r="H672" s="105">
        <f>'Справка 6'!K12</f>
        <v>492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43465</v>
      </c>
      <c r="D673" s="105" t="s">
        <v>529</v>
      </c>
      <c r="E673" s="495">
        <v>8</v>
      </c>
      <c r="F673" s="105" t="s">
        <v>528</v>
      </c>
      <c r="H673" s="105">
        <f>'Справка 6'!K13</f>
        <v>13683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43465</v>
      </c>
      <c r="D674" s="105" t="s">
        <v>532</v>
      </c>
      <c r="E674" s="495">
        <v>8</v>
      </c>
      <c r="F674" s="105" t="s">
        <v>531</v>
      </c>
      <c r="H674" s="105">
        <f>'Справка 6'!K14</f>
        <v>2767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43465</v>
      </c>
      <c r="D675" s="105" t="s">
        <v>535</v>
      </c>
      <c r="E675" s="495">
        <v>8</v>
      </c>
      <c r="F675" s="105" t="s">
        <v>534</v>
      </c>
      <c r="H675" s="105">
        <f>'Справка 6'!K15</f>
        <v>794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43465</v>
      </c>
      <c r="D676" s="105" t="s">
        <v>537</v>
      </c>
      <c r="E676" s="495">
        <v>8</v>
      </c>
      <c r="F676" s="105" t="s">
        <v>536</v>
      </c>
      <c r="H676" s="105">
        <f>'Справка 6'!K16</f>
        <v>98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43465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43465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43465</v>
      </c>
      <c r="D679" s="105" t="s">
        <v>545</v>
      </c>
      <c r="E679" s="495">
        <v>8</v>
      </c>
      <c r="F679" s="105" t="s">
        <v>828</v>
      </c>
      <c r="H679" s="105">
        <f>'Справка 6'!K19</f>
        <v>17834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43465</v>
      </c>
      <c r="D680" s="105" t="s">
        <v>547</v>
      </c>
      <c r="E680" s="495">
        <v>8</v>
      </c>
      <c r="F680" s="105" t="s">
        <v>546</v>
      </c>
      <c r="H680" s="105">
        <f>'Справка 6'!K20</f>
        <v>1544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43465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43465</v>
      </c>
      <c r="D682" s="105" t="s">
        <v>553</v>
      </c>
      <c r="E682" s="495">
        <v>8</v>
      </c>
      <c r="F682" s="105" t="s">
        <v>552</v>
      </c>
      <c r="H682" s="105">
        <f>'Справка 6'!K23</f>
        <v>146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43465</v>
      </c>
      <c r="D683" s="105" t="s">
        <v>555</v>
      </c>
      <c r="E683" s="495">
        <v>8</v>
      </c>
      <c r="F683" s="105" t="s">
        <v>554</v>
      </c>
      <c r="H683" s="105">
        <f>'Справка 6'!K24</f>
        <v>364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43465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43465</v>
      </c>
      <c r="D685" s="105" t="s">
        <v>558</v>
      </c>
      <c r="E685" s="495">
        <v>8</v>
      </c>
      <c r="F685" s="105" t="s">
        <v>542</v>
      </c>
      <c r="H685" s="105">
        <f>'Справка 6'!K26</f>
        <v>24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43465</v>
      </c>
      <c r="D686" s="105" t="s">
        <v>560</v>
      </c>
      <c r="E686" s="495">
        <v>8</v>
      </c>
      <c r="F686" s="105" t="s">
        <v>863</v>
      </c>
      <c r="H686" s="105">
        <f>'Справка 6'!K27</f>
        <v>564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43465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43465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43465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43465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43465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43465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43465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43465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43465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43465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43465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43465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43465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43465</v>
      </c>
      <c r="D700" s="105" t="s">
        <v>583</v>
      </c>
      <c r="E700" s="495">
        <v>8</v>
      </c>
      <c r="F700" s="105" t="s">
        <v>582</v>
      </c>
      <c r="H700" s="105">
        <f>'Справка 6'!K42</f>
        <v>19942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43465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43465</v>
      </c>
      <c r="D702" s="105" t="s">
        <v>526</v>
      </c>
      <c r="E702" s="495">
        <v>9</v>
      </c>
      <c r="F702" s="105" t="s">
        <v>525</v>
      </c>
      <c r="H702" s="105">
        <f>'Справка 6'!L12</f>
        <v>19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43465</v>
      </c>
      <c r="D703" s="105" t="s">
        <v>529</v>
      </c>
      <c r="E703" s="495">
        <v>9</v>
      </c>
      <c r="F703" s="105" t="s">
        <v>528</v>
      </c>
      <c r="H703" s="105">
        <f>'Справка 6'!L13</f>
        <v>911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43465</v>
      </c>
      <c r="D704" s="105" t="s">
        <v>532</v>
      </c>
      <c r="E704" s="495">
        <v>9</v>
      </c>
      <c r="F704" s="105" t="s">
        <v>531</v>
      </c>
      <c r="H704" s="105">
        <f>'Справка 6'!L14</f>
        <v>91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43465</v>
      </c>
      <c r="D705" s="105" t="s">
        <v>535</v>
      </c>
      <c r="E705" s="495">
        <v>9</v>
      </c>
      <c r="F705" s="105" t="s">
        <v>534</v>
      </c>
      <c r="H705" s="105">
        <f>'Справка 6'!L15</f>
        <v>74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43465</v>
      </c>
      <c r="D706" s="105" t="s">
        <v>537</v>
      </c>
      <c r="E706" s="495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43465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43465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43465</v>
      </c>
      <c r="D709" s="105" t="s">
        <v>545</v>
      </c>
      <c r="E709" s="495">
        <v>9</v>
      </c>
      <c r="F709" s="105" t="s">
        <v>828</v>
      </c>
      <c r="H709" s="105">
        <f>'Справка 6'!L19</f>
        <v>1096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43465</v>
      </c>
      <c r="D710" s="105" t="s">
        <v>547</v>
      </c>
      <c r="E710" s="495">
        <v>9</v>
      </c>
      <c r="F710" s="105" t="s">
        <v>546</v>
      </c>
      <c r="H710" s="105">
        <f>'Справка 6'!L20</f>
        <v>81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43465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43465</v>
      </c>
      <c r="D712" s="105" t="s">
        <v>553</v>
      </c>
      <c r="E712" s="495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43465</v>
      </c>
      <c r="D713" s="105" t="s">
        <v>555</v>
      </c>
      <c r="E713" s="495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43465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43465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43465</v>
      </c>
      <c r="D716" s="105" t="s">
        <v>560</v>
      </c>
      <c r="E716" s="495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43465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43465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43465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43465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43465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43465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43465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43465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43465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43465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43465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43465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43465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43465</v>
      </c>
      <c r="D730" s="105" t="s">
        <v>583</v>
      </c>
      <c r="E730" s="495">
        <v>9</v>
      </c>
      <c r="F730" s="105" t="s">
        <v>582</v>
      </c>
      <c r="H730" s="105">
        <f>'Справка 6'!L42</f>
        <v>1181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43465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43465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43465</v>
      </c>
      <c r="D733" s="105" t="s">
        <v>529</v>
      </c>
      <c r="E733" s="495">
        <v>10</v>
      </c>
      <c r="F733" s="105" t="s">
        <v>528</v>
      </c>
      <c r="H733" s="105">
        <f>'Справка 6'!M13</f>
        <v>3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43465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43465</v>
      </c>
      <c r="D735" s="105" t="s">
        <v>535</v>
      </c>
      <c r="E735" s="495">
        <v>10</v>
      </c>
      <c r="F735" s="105" t="s">
        <v>534</v>
      </c>
      <c r="H735" s="105">
        <f>'Справка 6'!M15</f>
        <v>72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43465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43465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43465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43465</v>
      </c>
      <c r="D739" s="105" t="s">
        <v>545</v>
      </c>
      <c r="E739" s="495">
        <v>10</v>
      </c>
      <c r="F739" s="105" t="s">
        <v>828</v>
      </c>
      <c r="H739" s="105">
        <f>'Справка 6'!M19</f>
        <v>75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43465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43465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43465</v>
      </c>
      <c r="D742" s="105" t="s">
        <v>553</v>
      </c>
      <c r="E742" s="495">
        <v>10</v>
      </c>
      <c r="F742" s="105" t="s">
        <v>552</v>
      </c>
      <c r="H742" s="105">
        <f>'Справка 6'!M23</f>
        <v>2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43465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43465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43465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43465</v>
      </c>
      <c r="D746" s="105" t="s">
        <v>560</v>
      </c>
      <c r="E746" s="495">
        <v>10</v>
      </c>
      <c r="F746" s="105" t="s">
        <v>863</v>
      </c>
      <c r="H746" s="105">
        <f>'Справка 6'!M27</f>
        <v>2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43465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43465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43465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43465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43465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43465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43465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43465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43465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43465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43465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43465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43465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43465</v>
      </c>
      <c r="D760" s="105" t="s">
        <v>583</v>
      </c>
      <c r="E760" s="495">
        <v>10</v>
      </c>
      <c r="F760" s="105" t="s">
        <v>582</v>
      </c>
      <c r="H760" s="105">
        <f>'Справка 6'!M42</f>
        <v>77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43465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43465</v>
      </c>
      <c r="D762" s="105" t="s">
        <v>526</v>
      </c>
      <c r="E762" s="495">
        <v>11</v>
      </c>
      <c r="F762" s="105" t="s">
        <v>525</v>
      </c>
      <c r="H762" s="105">
        <f>'Справка 6'!N12</f>
        <v>511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43465</v>
      </c>
      <c r="D763" s="105" t="s">
        <v>529</v>
      </c>
      <c r="E763" s="495">
        <v>11</v>
      </c>
      <c r="F763" s="105" t="s">
        <v>528</v>
      </c>
      <c r="H763" s="105">
        <f>'Справка 6'!N13</f>
        <v>14591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43465</v>
      </c>
      <c r="D764" s="105" t="s">
        <v>532</v>
      </c>
      <c r="E764" s="495">
        <v>11</v>
      </c>
      <c r="F764" s="105" t="s">
        <v>531</v>
      </c>
      <c r="H764" s="105">
        <f>'Справка 6'!N14</f>
        <v>2858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43465</v>
      </c>
      <c r="D765" s="105" t="s">
        <v>535</v>
      </c>
      <c r="E765" s="495">
        <v>11</v>
      </c>
      <c r="F765" s="105" t="s">
        <v>534</v>
      </c>
      <c r="H765" s="105">
        <f>'Справка 6'!N15</f>
        <v>796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43465</v>
      </c>
      <c r="D766" s="105" t="s">
        <v>537</v>
      </c>
      <c r="E766" s="495">
        <v>11</v>
      </c>
      <c r="F766" s="105" t="s">
        <v>536</v>
      </c>
      <c r="H766" s="105">
        <f>'Справка 6'!N16</f>
        <v>99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43465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43465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43465</v>
      </c>
      <c r="D769" s="105" t="s">
        <v>545</v>
      </c>
      <c r="E769" s="495">
        <v>11</v>
      </c>
      <c r="F769" s="105" t="s">
        <v>828</v>
      </c>
      <c r="H769" s="105">
        <f>'Справка 6'!N19</f>
        <v>18855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43465</v>
      </c>
      <c r="D770" s="105" t="s">
        <v>547</v>
      </c>
      <c r="E770" s="495">
        <v>11</v>
      </c>
      <c r="F770" s="105" t="s">
        <v>546</v>
      </c>
      <c r="H770" s="105">
        <f>'Справка 6'!N20</f>
        <v>1625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43465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43465</v>
      </c>
      <c r="D772" s="105" t="s">
        <v>553</v>
      </c>
      <c r="E772" s="495">
        <v>11</v>
      </c>
      <c r="F772" s="105" t="s">
        <v>552</v>
      </c>
      <c r="H772" s="105">
        <f>'Справка 6'!N23</f>
        <v>145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43465</v>
      </c>
      <c r="D773" s="105" t="s">
        <v>555</v>
      </c>
      <c r="E773" s="495">
        <v>11</v>
      </c>
      <c r="F773" s="105" t="s">
        <v>554</v>
      </c>
      <c r="H773" s="105">
        <f>'Справка 6'!N24</f>
        <v>367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43465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43465</v>
      </c>
      <c r="D775" s="105" t="s">
        <v>558</v>
      </c>
      <c r="E775" s="495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43465</v>
      </c>
      <c r="D776" s="105" t="s">
        <v>560</v>
      </c>
      <c r="E776" s="495">
        <v>11</v>
      </c>
      <c r="F776" s="105" t="s">
        <v>863</v>
      </c>
      <c r="H776" s="105">
        <f>'Справка 6'!N27</f>
        <v>566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43465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43465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43465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43465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43465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43465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43465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43465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43465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43465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43465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43465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43465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43465</v>
      </c>
      <c r="D790" s="105" t="s">
        <v>583</v>
      </c>
      <c r="E790" s="495">
        <v>11</v>
      </c>
      <c r="F790" s="105" t="s">
        <v>582</v>
      </c>
      <c r="H790" s="105">
        <f>'Справка 6'!N42</f>
        <v>21046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43465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43465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43465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43465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43465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43465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43465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43465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43465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43465</v>
      </c>
      <c r="D800" s="105" t="s">
        <v>547</v>
      </c>
      <c r="E800" s="495">
        <v>12</v>
      </c>
      <c r="F800" s="105" t="s">
        <v>546</v>
      </c>
      <c r="H800" s="105">
        <f>'Справка 6'!O20</f>
        <v>313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43465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43465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43465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43465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43465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43465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43465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43465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43465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43465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43465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43465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43465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43465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43465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43465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43465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43465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43465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43465</v>
      </c>
      <c r="D820" s="105" t="s">
        <v>583</v>
      </c>
      <c r="E820" s="495">
        <v>12</v>
      </c>
      <c r="F820" s="105" t="s">
        <v>582</v>
      </c>
      <c r="H820" s="105">
        <f>'Справка 6'!O42</f>
        <v>313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43465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43465</v>
      </c>
      <c r="D822" s="105" t="s">
        <v>526</v>
      </c>
      <c r="E822" s="495">
        <v>13</v>
      </c>
      <c r="F822" s="105" t="s">
        <v>525</v>
      </c>
      <c r="H822" s="105">
        <f>'Справка 6'!P12</f>
        <v>313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43465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43465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43465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43465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43465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43465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43465</v>
      </c>
      <c r="D829" s="105" t="s">
        <v>545</v>
      </c>
      <c r="E829" s="495">
        <v>13</v>
      </c>
      <c r="F829" s="105" t="s">
        <v>828</v>
      </c>
      <c r="H829" s="105">
        <f>'Справка 6'!P19</f>
        <v>313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43465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43465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43465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43465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43465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43465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43465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43465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43465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43465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43465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43465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43465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43465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43465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43465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43465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43465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43465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43465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43465</v>
      </c>
      <c r="D850" s="105" t="s">
        <v>583</v>
      </c>
      <c r="E850" s="495">
        <v>13</v>
      </c>
      <c r="F850" s="105" t="s">
        <v>582</v>
      </c>
      <c r="H850" s="105">
        <f>'Справка 6'!P42</f>
        <v>313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43465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43465</v>
      </c>
      <c r="D852" s="105" t="s">
        <v>526</v>
      </c>
      <c r="E852" s="495">
        <v>14</v>
      </c>
      <c r="F852" s="105" t="s">
        <v>525</v>
      </c>
      <c r="H852" s="105">
        <f>'Справка 6'!Q12</f>
        <v>198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43465</v>
      </c>
      <c r="D853" s="105" t="s">
        <v>529</v>
      </c>
      <c r="E853" s="495">
        <v>14</v>
      </c>
      <c r="F853" s="105" t="s">
        <v>528</v>
      </c>
      <c r="H853" s="105">
        <f>'Справка 6'!Q13</f>
        <v>14591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43465</v>
      </c>
      <c r="D854" s="105" t="s">
        <v>532</v>
      </c>
      <c r="E854" s="495">
        <v>14</v>
      </c>
      <c r="F854" s="105" t="s">
        <v>531</v>
      </c>
      <c r="H854" s="105">
        <f>'Справка 6'!Q14</f>
        <v>2858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43465</v>
      </c>
      <c r="D855" s="105" t="s">
        <v>535</v>
      </c>
      <c r="E855" s="495">
        <v>14</v>
      </c>
      <c r="F855" s="105" t="s">
        <v>534</v>
      </c>
      <c r="H855" s="105">
        <f>'Справка 6'!Q15</f>
        <v>796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43465</v>
      </c>
      <c r="D856" s="105" t="s">
        <v>537</v>
      </c>
      <c r="E856" s="495">
        <v>14</v>
      </c>
      <c r="F856" s="105" t="s">
        <v>536</v>
      </c>
      <c r="H856" s="105">
        <f>'Справка 6'!Q16</f>
        <v>99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43465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43465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43465</v>
      </c>
      <c r="D859" s="105" t="s">
        <v>545</v>
      </c>
      <c r="E859" s="495">
        <v>14</v>
      </c>
      <c r="F859" s="105" t="s">
        <v>828</v>
      </c>
      <c r="H859" s="105">
        <f>'Справка 6'!Q19</f>
        <v>18542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43465</v>
      </c>
      <c r="D860" s="105" t="s">
        <v>547</v>
      </c>
      <c r="E860" s="495">
        <v>14</v>
      </c>
      <c r="F860" s="105" t="s">
        <v>546</v>
      </c>
      <c r="H860" s="105">
        <f>'Справка 6'!Q20</f>
        <v>1938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43465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43465</v>
      </c>
      <c r="D862" s="105" t="s">
        <v>553</v>
      </c>
      <c r="E862" s="495">
        <v>14</v>
      </c>
      <c r="F862" s="105" t="s">
        <v>552</v>
      </c>
      <c r="H862" s="105">
        <f>'Справка 6'!Q23</f>
        <v>145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43465</v>
      </c>
      <c r="D863" s="105" t="s">
        <v>555</v>
      </c>
      <c r="E863" s="495">
        <v>14</v>
      </c>
      <c r="F863" s="105" t="s">
        <v>554</v>
      </c>
      <c r="H863" s="105">
        <f>'Справка 6'!Q24</f>
        <v>367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43465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43465</v>
      </c>
      <c r="D865" s="105" t="s">
        <v>558</v>
      </c>
      <c r="E865" s="495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43465</v>
      </c>
      <c r="D866" s="105" t="s">
        <v>560</v>
      </c>
      <c r="E866" s="495">
        <v>14</v>
      </c>
      <c r="F866" s="105" t="s">
        <v>863</v>
      </c>
      <c r="H866" s="105">
        <f>'Справка 6'!Q27</f>
        <v>566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43465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43465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43465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43465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43465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43465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43465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43465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43465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43465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43465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43465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43465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43465</v>
      </c>
      <c r="D880" s="105" t="s">
        <v>583</v>
      </c>
      <c r="E880" s="495">
        <v>14</v>
      </c>
      <c r="F880" s="105" t="s">
        <v>582</v>
      </c>
      <c r="H880" s="105">
        <f>'Справка 6'!Q42</f>
        <v>21046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43465</v>
      </c>
      <c r="D881" s="105" t="s">
        <v>523</v>
      </c>
      <c r="E881" s="495">
        <v>15</v>
      </c>
      <c r="F881" s="105" t="s">
        <v>522</v>
      </c>
      <c r="H881" s="105">
        <f>'Справка 6'!R11</f>
        <v>6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43465</v>
      </c>
      <c r="D882" s="105" t="s">
        <v>526</v>
      </c>
      <c r="E882" s="495">
        <v>15</v>
      </c>
      <c r="F882" s="105" t="s">
        <v>525</v>
      </c>
      <c r="H882" s="105">
        <f>'Справка 6'!R12</f>
        <v>165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43465</v>
      </c>
      <c r="D883" s="105" t="s">
        <v>529</v>
      </c>
      <c r="E883" s="495">
        <v>15</v>
      </c>
      <c r="F883" s="105" t="s">
        <v>528</v>
      </c>
      <c r="H883" s="105">
        <f>'Справка 6'!R13</f>
        <v>10011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43465</v>
      </c>
      <c r="D884" s="105" t="s">
        <v>532</v>
      </c>
      <c r="E884" s="495">
        <v>15</v>
      </c>
      <c r="F884" s="105" t="s">
        <v>531</v>
      </c>
      <c r="H884" s="105">
        <f>'Справка 6'!R14</f>
        <v>1187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43465</v>
      </c>
      <c r="D885" s="105" t="s">
        <v>535</v>
      </c>
      <c r="E885" s="495">
        <v>15</v>
      </c>
      <c r="F885" s="105" t="s">
        <v>534</v>
      </c>
      <c r="H885" s="105">
        <f>'Справка 6'!R15</f>
        <v>84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43465</v>
      </c>
      <c r="D886" s="105" t="s">
        <v>537</v>
      </c>
      <c r="E886" s="495">
        <v>15</v>
      </c>
      <c r="F886" s="105" t="s">
        <v>536</v>
      </c>
      <c r="H886" s="105">
        <f>'Справка 6'!R16</f>
        <v>36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43465</v>
      </c>
      <c r="D887" s="105" t="s">
        <v>540</v>
      </c>
      <c r="E887" s="495">
        <v>15</v>
      </c>
      <c r="F887" s="105" t="s">
        <v>539</v>
      </c>
      <c r="H887" s="105">
        <f>'Справка 6'!R17</f>
        <v>80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43465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43465</v>
      </c>
      <c r="D889" s="105" t="s">
        <v>545</v>
      </c>
      <c r="E889" s="495">
        <v>15</v>
      </c>
      <c r="F889" s="105" t="s">
        <v>828</v>
      </c>
      <c r="H889" s="105">
        <f>'Справка 6'!R19</f>
        <v>11569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43465</v>
      </c>
      <c r="D890" s="105" t="s">
        <v>547</v>
      </c>
      <c r="E890" s="495">
        <v>15</v>
      </c>
      <c r="F890" s="105" t="s">
        <v>546</v>
      </c>
      <c r="H890" s="105">
        <f>'Справка 6'!R20</f>
        <v>2062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43465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43465</v>
      </c>
      <c r="D892" s="105" t="s">
        <v>553</v>
      </c>
      <c r="E892" s="495">
        <v>15</v>
      </c>
      <c r="F892" s="105" t="s">
        <v>552</v>
      </c>
      <c r="H892" s="105">
        <f>'Справка 6'!R23</f>
        <v>5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43465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43465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43465</v>
      </c>
      <c r="D895" s="105" t="s">
        <v>558</v>
      </c>
      <c r="E895" s="495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43465</v>
      </c>
      <c r="D896" s="105" t="s">
        <v>560</v>
      </c>
      <c r="E896" s="495">
        <v>15</v>
      </c>
      <c r="F896" s="105" t="s">
        <v>863</v>
      </c>
      <c r="H896" s="105">
        <f>'Справка 6'!R27</f>
        <v>7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43465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43465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43465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43465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43465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43465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43465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43465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43465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43465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43465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43465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43465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43465</v>
      </c>
      <c r="D910" s="105" t="s">
        <v>583</v>
      </c>
      <c r="E910" s="495">
        <v>15</v>
      </c>
      <c r="F910" s="105" t="s">
        <v>582</v>
      </c>
      <c r="H910" s="105">
        <f>'Справка 6'!R42</f>
        <v>46888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43465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43465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43465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43465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43465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43465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43465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45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43465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43465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45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43465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45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43465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43465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791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43465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43465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690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43465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101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43465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355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43465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43465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43465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43465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43465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43465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43465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43465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43465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43465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99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43465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43465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43465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43465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99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43465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1245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43465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1290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43465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43465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43465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43465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43465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43465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43465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43465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43465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43465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43465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43465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791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43465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43465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690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43465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101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43465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355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43465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43465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43465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43465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43465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43465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43465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43465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43465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43465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99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43465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43465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43465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43465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99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43465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1245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43465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1245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43465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43465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43465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43465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43465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43465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43465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45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43465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43465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45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43465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45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43465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43465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43465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43465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43465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43465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43465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43465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43465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43465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43465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43465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43465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43465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43465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43465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43465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43465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43465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43465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43465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43465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45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43465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43465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43465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43465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43465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43465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43465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43465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43465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43465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43465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43465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43465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43465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43465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43465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439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43465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43465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43465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43465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43465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0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43465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43465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43465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43465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43465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43465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43465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43465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43465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43465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217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43465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43465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103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43465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0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43465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62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43465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39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43465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43465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26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43465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13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43465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13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43465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279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43465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496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43465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935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43465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43465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43465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43465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43465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43465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43465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43465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43465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43465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43465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43465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43465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43465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43465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43465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43465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43465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43465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43465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43465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0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43465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43465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43465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43465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43465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43465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43465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43465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43465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43465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217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43465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43465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103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43465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0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43465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62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43465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39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43465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43465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26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43465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13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43465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13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43465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279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43465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496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43465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496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43465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43465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43465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43465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43465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43465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43465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43465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43465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43465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43465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43465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43465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43465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43465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43465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439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43465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43465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43465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43465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43465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43465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43465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43465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43465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43465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43465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43465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43465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43465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43465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43465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43465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43465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43465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43465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43465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43465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43465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43465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43465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43465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43465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439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43465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43465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43465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43465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43465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43465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43465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43465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43465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43465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43465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43465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43465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43465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43465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43465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43465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43465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43465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43465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43465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43465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43465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43465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43465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43465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43465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43465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43465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43465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43465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43465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43465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43465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43465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43465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43465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43465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43465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43465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43465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43465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43465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43465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43465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43465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43465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43465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43465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43465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43465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43465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43465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43465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43465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43465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43465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43465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43465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43465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43465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43465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43465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43465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43465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43465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43465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43465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43465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43465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43465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43465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43465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43465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43465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43465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43465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43465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43465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43465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43465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43465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43465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43465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43465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43465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43465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43465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43465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43465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43465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43465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43465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43465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43465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43465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43465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43465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43465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43465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43465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43465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43465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43465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43465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43465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43465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43465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43465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43465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43465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43465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43465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43465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43465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43465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43465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43465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43465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43465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43465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43465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43465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43465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43465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43465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43465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43465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43465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43465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43465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43465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43465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43465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43465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43465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43465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43465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43465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43465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43465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43465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43465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43465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43465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43465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43465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43465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43465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43465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43465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43465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43465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43465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43465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43465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43465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43465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43465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43465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43465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43465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43465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43465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43465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43465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43465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43465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43465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43465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43465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43465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43465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43465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43465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43465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43465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43465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43465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43465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43465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43465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43465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43465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43465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43465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43465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43465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43465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43465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43465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43465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43465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">
      <selection activeCell="C16" sqref="C1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6</v>
      </c>
      <c r="D12" s="196">
        <v>381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165</v>
      </c>
      <c r="D13" s="196">
        <v>348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10011</v>
      </c>
      <c r="D14" s="196">
        <v>10894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f>1307-C16-C17</f>
        <v>1187</v>
      </c>
      <c r="D15" s="196">
        <v>1276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84</v>
      </c>
      <c r="D16" s="196">
        <v>132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36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80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11569</v>
      </c>
      <c r="D20" s="597">
        <f>SUM(D12:D19)</f>
        <v>13073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f>2062</f>
        <v>2062</v>
      </c>
      <c r="D21" s="476">
        <v>1554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5</v>
      </c>
      <c r="D24" s="196">
        <v>6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>
        <v>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f>4-4</f>
        <v>0</v>
      </c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12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7</v>
      </c>
      <c r="D28" s="597">
        <f>SUM(D24:D27)</f>
        <v>18</v>
      </c>
      <c r="E28" s="202" t="s">
        <v>84</v>
      </c>
      <c r="F28" s="93" t="s">
        <v>85</v>
      </c>
      <c r="G28" s="594">
        <f>SUM(G29:G31)</f>
        <v>12788</v>
      </c>
      <c r="H28" s="595">
        <f>SUM(H29:H31)</f>
        <v>19822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f>19822-6034-1000</f>
        <v>12788</v>
      </c>
      <c r="H29" s="196">
        <v>19822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70</v>
      </c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/>
      <c r="H33" s="196">
        <v>-6034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12858</v>
      </c>
      <c r="H34" s="597">
        <f>H28+H32+H33</f>
        <v>13788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47788</v>
      </c>
      <c r="H37" s="599">
        <f>H26+H18+H34</f>
        <v>48718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>
        <f>45</f>
        <v>45</v>
      </c>
      <c r="D51" s="196">
        <v>45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45</v>
      </c>
      <c r="D52" s="597">
        <f>SUM(D48:D51)</f>
        <v>45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439</v>
      </c>
      <c r="H54" s="196">
        <v>439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46933</v>
      </c>
      <c r="D56" s="601">
        <f>D20+D21+D22+D28+D33+D46+D52+D54+D55</f>
        <v>47940</v>
      </c>
      <c r="E56" s="100" t="s">
        <v>850</v>
      </c>
      <c r="F56" s="99" t="s">
        <v>172</v>
      </c>
      <c r="G56" s="598">
        <f>G50+G52+G53+G54+G55</f>
        <v>439</v>
      </c>
      <c r="H56" s="599">
        <f>H50+H52+H53+H54+H55</f>
        <v>439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217</v>
      </c>
      <c r="H61" s="595">
        <f>SUM(H62:H68)</f>
        <v>116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103</v>
      </c>
      <c r="H64" s="196">
        <v>26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0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62</v>
      </c>
      <c r="H66" s="196">
        <v>47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13</v>
      </c>
      <c r="H67" s="196">
        <v>8</v>
      </c>
    </row>
    <row r="68" spans="1:8" ht="15.75">
      <c r="A68" s="89" t="s">
        <v>206</v>
      </c>
      <c r="B68" s="91" t="s">
        <v>207</v>
      </c>
      <c r="C68" s="197">
        <f>690+71+20+10</f>
        <v>791</v>
      </c>
      <c r="D68" s="196">
        <f>587+203+6+5+5+3+10+20</f>
        <v>839</v>
      </c>
      <c r="E68" s="89" t="s">
        <v>212</v>
      </c>
      <c r="F68" s="93" t="s">
        <v>213</v>
      </c>
      <c r="G68" s="197">
        <v>39</v>
      </c>
      <c r="H68" s="196">
        <v>33</v>
      </c>
    </row>
    <row r="69" spans="1:8" ht="15.75">
      <c r="A69" s="89" t="s">
        <v>210</v>
      </c>
      <c r="B69" s="91" t="s">
        <v>211</v>
      </c>
      <c r="C69" s="197">
        <f>355</f>
        <v>355</v>
      </c>
      <c r="D69" s="196">
        <f>109-6-D51</f>
        <v>58</v>
      </c>
      <c r="E69" s="201" t="s">
        <v>79</v>
      </c>
      <c r="F69" s="93" t="s">
        <v>216</v>
      </c>
      <c r="G69" s="197">
        <f>393-G66-G67-G68</f>
        <v>279</v>
      </c>
      <c r="H69" s="196">
        <f>234+5+5+3-H66-H67-H68</f>
        <v>159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0</v>
      </c>
      <c r="D71" s="196">
        <v>0</v>
      </c>
      <c r="E71" s="473" t="s">
        <v>47</v>
      </c>
      <c r="F71" s="95" t="s">
        <v>223</v>
      </c>
      <c r="G71" s="596">
        <f>G59+G60+G61+G69+G70</f>
        <v>496</v>
      </c>
      <c r="H71" s="597">
        <f>H59+H60+H61+H69+H70</f>
        <v>275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236-45-71-20-10</f>
        <v>90</v>
      </c>
      <c r="D75" s="196">
        <f>403-203-10-20-5-5-3</f>
        <v>157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1236</v>
      </c>
      <c r="D76" s="597">
        <f>SUM(D68:D75)</f>
        <v>1054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496</v>
      </c>
      <c r="H79" s="599">
        <f>H71+H73+H75+H77</f>
        <v>275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1</v>
      </c>
      <c r="D88" s="196">
        <v>2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539</v>
      </c>
      <c r="D89" s="196">
        <v>423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540</v>
      </c>
      <c r="D92" s="597">
        <f>SUM(D88:D91)</f>
        <v>425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9</v>
      </c>
      <c r="D93" s="478">
        <v>8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1790</v>
      </c>
      <c r="D94" s="601">
        <f>D65+D76+D85+D92+D93</f>
        <v>1492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48723</v>
      </c>
      <c r="D95" s="603">
        <f>D94+D56</f>
        <v>49432</v>
      </c>
      <c r="E95" s="229" t="s">
        <v>942</v>
      </c>
      <c r="F95" s="488" t="s">
        <v>268</v>
      </c>
      <c r="G95" s="602">
        <f>G37+G40+G56+G79</f>
        <v>48723</v>
      </c>
      <c r="H95" s="603">
        <f>H37+H40+H56+H79</f>
        <v>49432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9">
        <f>pdeReportingDate</f>
        <v>43495</v>
      </c>
      <c r="C98" s="709"/>
      <c r="D98" s="709"/>
      <c r="E98" s="709"/>
      <c r="F98" s="709"/>
      <c r="G98" s="709"/>
      <c r="H98" s="709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10" t="str">
        <f>authorName</f>
        <v>ЗАРКА МИХАЙЛОВА ПЪРВАНОВА </v>
      </c>
      <c r="C100" s="710"/>
      <c r="D100" s="710"/>
      <c r="E100" s="710"/>
      <c r="F100" s="710"/>
      <c r="G100" s="710"/>
      <c r="H100" s="710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11"/>
      <c r="C102" s="711"/>
      <c r="D102" s="711"/>
      <c r="E102" s="711"/>
      <c r="F102" s="711"/>
      <c r="G102" s="711"/>
      <c r="H102" s="711"/>
    </row>
    <row r="103" spans="1:13" ht="21.75" customHeight="1">
      <c r="A103" s="695"/>
      <c r="B103" s="708" t="s">
        <v>979</v>
      </c>
      <c r="C103" s="708"/>
      <c r="D103" s="708"/>
      <c r="E103" s="708"/>
      <c r="M103" s="98"/>
    </row>
    <row r="104" spans="1:5" ht="21.75" customHeight="1">
      <c r="A104" s="695"/>
      <c r="B104" s="708" t="s">
        <v>979</v>
      </c>
      <c r="C104" s="708"/>
      <c r="D104" s="708"/>
      <c r="E104" s="708"/>
    </row>
    <row r="105" spans="1:13" ht="21.75" customHeight="1">
      <c r="A105" s="695"/>
      <c r="B105" s="708" t="s">
        <v>979</v>
      </c>
      <c r="C105" s="708"/>
      <c r="D105" s="708"/>
      <c r="E105" s="708"/>
      <c r="M105" s="98"/>
    </row>
    <row r="106" spans="1:5" ht="21.75" customHeight="1">
      <c r="A106" s="695"/>
      <c r="B106" s="708" t="s">
        <v>979</v>
      </c>
      <c r="C106" s="708"/>
      <c r="D106" s="708"/>
      <c r="E106" s="708"/>
    </row>
    <row r="107" spans="1:13" ht="21.75" customHeight="1">
      <c r="A107" s="695"/>
      <c r="B107" s="708"/>
      <c r="C107" s="708"/>
      <c r="D107" s="708"/>
      <c r="E107" s="708"/>
      <c r="M107" s="98"/>
    </row>
    <row r="108" spans="1:5" ht="21.75" customHeight="1">
      <c r="A108" s="695"/>
      <c r="B108" s="708"/>
      <c r="C108" s="708"/>
      <c r="D108" s="708"/>
      <c r="E108" s="708"/>
    </row>
    <row r="109" spans="1:13" ht="21.75" customHeight="1">
      <c r="A109" s="695"/>
      <c r="B109" s="708"/>
      <c r="C109" s="708"/>
      <c r="D109" s="708"/>
      <c r="E109" s="70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26" sqref="G26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89</v>
      </c>
      <c r="D12" s="317">
        <v>42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1485</v>
      </c>
      <c r="D13" s="317">
        <v>944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1181</v>
      </c>
      <c r="D14" s="317">
        <v>1216</v>
      </c>
      <c r="E14" s="245" t="s">
        <v>285</v>
      </c>
      <c r="F14" s="240" t="s">
        <v>286</v>
      </c>
      <c r="G14" s="316">
        <v>1674</v>
      </c>
      <c r="H14" s="317">
        <v>1174</v>
      </c>
    </row>
    <row r="15" spans="1:8" ht="15.75">
      <c r="A15" s="194" t="s">
        <v>287</v>
      </c>
      <c r="B15" s="190" t="s">
        <v>288</v>
      </c>
      <c r="C15" s="316">
        <v>638</v>
      </c>
      <c r="D15" s="317">
        <v>485</v>
      </c>
      <c r="E15" s="245" t="s">
        <v>79</v>
      </c>
      <c r="F15" s="240" t="s">
        <v>289</v>
      </c>
      <c r="G15" s="316">
        <v>406</v>
      </c>
      <c r="H15" s="317">
        <v>48</v>
      </c>
    </row>
    <row r="16" spans="1:8" ht="15.75">
      <c r="A16" s="194" t="s">
        <v>290</v>
      </c>
      <c r="B16" s="190" t="s">
        <v>291</v>
      </c>
      <c r="C16" s="316">
        <v>68</v>
      </c>
      <c r="D16" s="317">
        <v>62</v>
      </c>
      <c r="E16" s="236" t="s">
        <v>52</v>
      </c>
      <c r="F16" s="264" t="s">
        <v>292</v>
      </c>
      <c r="G16" s="627">
        <f>SUM(G12:G15)</f>
        <v>2080</v>
      </c>
      <c r="H16" s="628">
        <f>SUM(H12:H15)</f>
        <v>1222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f>141+C20</f>
        <v>153</v>
      </c>
      <c r="D19" s="317">
        <v>5607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12</v>
      </c>
      <c r="D20" s="317">
        <v>5366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6-6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3614</v>
      </c>
      <c r="D22" s="628">
        <f>SUM(D12:D18)+D19</f>
        <v>8356</v>
      </c>
      <c r="E22" s="194" t="s">
        <v>309</v>
      </c>
      <c r="F22" s="237" t="s">
        <v>310</v>
      </c>
      <c r="G22" s="316">
        <f>626-413-1-6</f>
        <v>206</v>
      </c>
      <c r="H22" s="317">
        <v>452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1000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413</v>
      </c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/>
      <c r="E25" s="194" t="s">
        <v>318</v>
      </c>
      <c r="F25" s="237" t="s">
        <v>319</v>
      </c>
      <c r="G25" s="316">
        <f>6-6</f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1</v>
      </c>
    </row>
    <row r="27" spans="1:8" ht="31.5">
      <c r="A27" s="194" t="s">
        <v>324</v>
      </c>
      <c r="B27" s="237" t="s">
        <v>325</v>
      </c>
      <c r="C27" s="316">
        <f>17-6</f>
        <v>11</v>
      </c>
      <c r="D27" s="317">
        <v>6</v>
      </c>
      <c r="E27" s="236" t="s">
        <v>104</v>
      </c>
      <c r="F27" s="238" t="s">
        <v>326</v>
      </c>
      <c r="G27" s="627">
        <f>SUM(G22:G26)</f>
        <v>1620</v>
      </c>
      <c r="H27" s="628">
        <f>SUM(H22:H26)</f>
        <v>453</v>
      </c>
    </row>
    <row r="28" spans="1:8" ht="15.75">
      <c r="A28" s="194" t="s">
        <v>79</v>
      </c>
      <c r="B28" s="237" t="s">
        <v>327</v>
      </c>
      <c r="C28" s="316">
        <v>5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16</v>
      </c>
      <c r="D29" s="628">
        <f>SUM(D25:D28)</f>
        <v>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3630</v>
      </c>
      <c r="D31" s="634">
        <f>D29+D22</f>
        <v>8367</v>
      </c>
      <c r="E31" s="251" t="s">
        <v>824</v>
      </c>
      <c r="F31" s="266" t="s">
        <v>331</v>
      </c>
      <c r="G31" s="253">
        <f>G16+G18+G27</f>
        <v>3700</v>
      </c>
      <c r="H31" s="254">
        <f>H16+H18+H27</f>
        <v>1675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0</v>
      </c>
      <c r="H33" s="628">
        <f>IF((D31-H31)&gt;0,D31-H31,0)</f>
        <v>6692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3630</v>
      </c>
      <c r="D36" s="636">
        <f>D31-D34+D35</f>
        <v>8367</v>
      </c>
      <c r="E36" s="262" t="s">
        <v>346</v>
      </c>
      <c r="F36" s="256" t="s">
        <v>347</v>
      </c>
      <c r="G36" s="267">
        <f>G35-G34+G31</f>
        <v>3700</v>
      </c>
      <c r="H36" s="268">
        <f>H35-H34+H31</f>
        <v>1675</v>
      </c>
    </row>
    <row r="37" spans="1:8" ht="15.75">
      <c r="A37" s="261" t="s">
        <v>348</v>
      </c>
      <c r="B37" s="231" t="s">
        <v>349</v>
      </c>
      <c r="C37" s="633">
        <f>IF((G36-C36)&gt;0,G36-C36,0)</f>
        <v>70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6692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-658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-658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6034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6034</v>
      </c>
    </row>
    <row r="45" spans="1:8" ht="16.5" thickBot="1">
      <c r="A45" s="270" t="s">
        <v>371</v>
      </c>
      <c r="B45" s="271" t="s">
        <v>372</v>
      </c>
      <c r="C45" s="629">
        <f>C36+C38+C42</f>
        <v>3700</v>
      </c>
      <c r="D45" s="630">
        <f>D36+D38+D42</f>
        <v>7709</v>
      </c>
      <c r="E45" s="270" t="s">
        <v>373</v>
      </c>
      <c r="F45" s="272" t="s">
        <v>374</v>
      </c>
      <c r="G45" s="629">
        <f>G42+G36</f>
        <v>3700</v>
      </c>
      <c r="H45" s="630">
        <f>H42+H36</f>
        <v>7709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12" t="s">
        <v>978</v>
      </c>
      <c r="B47" s="712"/>
      <c r="C47" s="712"/>
      <c r="D47" s="712"/>
      <c r="E47" s="71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9">
        <f>pdeReportingDate</f>
        <v>43495</v>
      </c>
      <c r="C50" s="709"/>
      <c r="D50" s="709"/>
      <c r="E50" s="709"/>
      <c r="F50" s="709"/>
      <c r="G50" s="709"/>
      <c r="H50" s="709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10" t="str">
        <f>authorName</f>
        <v>ЗАРКА МИХАЙЛОВА ПЪРВАНОВА </v>
      </c>
      <c r="C52" s="710"/>
      <c r="D52" s="710"/>
      <c r="E52" s="710"/>
      <c r="F52" s="710"/>
      <c r="G52" s="710"/>
      <c r="H52" s="710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11"/>
      <c r="C54" s="711"/>
      <c r="D54" s="711"/>
      <c r="E54" s="711"/>
      <c r="F54" s="711"/>
      <c r="G54" s="711"/>
      <c r="H54" s="711"/>
    </row>
    <row r="55" spans="1:8" ht="15.75" customHeight="1">
      <c r="A55" s="695"/>
      <c r="B55" s="708" t="s">
        <v>979</v>
      </c>
      <c r="C55" s="708"/>
      <c r="D55" s="708"/>
      <c r="E55" s="708"/>
      <c r="F55" s="573"/>
      <c r="G55" s="45"/>
      <c r="H55" s="42"/>
    </row>
    <row r="56" spans="1:8" ht="15.75" customHeight="1">
      <c r="A56" s="695"/>
      <c r="B56" s="708" t="s">
        <v>979</v>
      </c>
      <c r="C56" s="708"/>
      <c r="D56" s="708"/>
      <c r="E56" s="708"/>
      <c r="F56" s="573"/>
      <c r="G56" s="45"/>
      <c r="H56" s="42"/>
    </row>
    <row r="57" spans="1:8" ht="15.75" customHeight="1">
      <c r="A57" s="695"/>
      <c r="B57" s="708" t="s">
        <v>979</v>
      </c>
      <c r="C57" s="708"/>
      <c r="D57" s="708"/>
      <c r="E57" s="708"/>
      <c r="F57" s="573"/>
      <c r="G57" s="45"/>
      <c r="H57" s="42"/>
    </row>
    <row r="58" spans="1:8" ht="15.75" customHeight="1">
      <c r="A58" s="695"/>
      <c r="B58" s="708" t="s">
        <v>979</v>
      </c>
      <c r="C58" s="708"/>
      <c r="D58" s="708"/>
      <c r="E58" s="708"/>
      <c r="F58" s="573"/>
      <c r="G58" s="45"/>
      <c r="H58" s="42"/>
    </row>
    <row r="59" spans="1:8" ht="15.75">
      <c r="A59" s="695"/>
      <c r="B59" s="708"/>
      <c r="C59" s="708"/>
      <c r="D59" s="708"/>
      <c r="E59" s="708"/>
      <c r="F59" s="573"/>
      <c r="G59" s="45"/>
      <c r="H59" s="42"/>
    </row>
    <row r="60" spans="1:8" ht="15.75">
      <c r="A60" s="695"/>
      <c r="B60" s="708"/>
      <c r="C60" s="708"/>
      <c r="D60" s="708"/>
      <c r="E60" s="708"/>
      <c r="F60" s="573"/>
      <c r="G60" s="45"/>
      <c r="H60" s="42"/>
    </row>
    <row r="61" spans="1:8" ht="15.75">
      <c r="A61" s="695"/>
      <c r="B61" s="708"/>
      <c r="C61" s="708"/>
      <c r="D61" s="708"/>
      <c r="E61" s="70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1915</v>
      </c>
      <c r="D11" s="196">
        <v>1416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-1924</v>
      </c>
      <c r="D12" s="196">
        <v>-1203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-683</v>
      </c>
      <c r="D14" s="196">
        <v>-551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14</v>
      </c>
      <c r="D17" s="196">
        <v>25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1</v>
      </c>
      <c r="D19" s="196">
        <v>-5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-318</v>
      </c>
      <c r="D20" s="196">
        <v>-259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-995</v>
      </c>
      <c r="D21" s="658">
        <f>SUM(D11:D20)</f>
        <v>-579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-142</v>
      </c>
      <c r="D23" s="196">
        <v>-6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104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-32</v>
      </c>
      <c r="D25" s="196">
        <v>-168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234</v>
      </c>
      <c r="D26" s="196">
        <v>700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312+413+197</f>
        <v>922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982</v>
      </c>
      <c r="D33" s="658">
        <f>SUM(D23:D32)</f>
        <v>630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f>-37-835</f>
        <v>-872</v>
      </c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1000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128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115</v>
      </c>
      <c r="D44" s="307">
        <f>D43+D33+D21</f>
        <v>51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425</v>
      </c>
      <c r="D45" s="309">
        <v>374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540</v>
      </c>
      <c r="D46" s="311">
        <f>D45+D44</f>
        <v>425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540</v>
      </c>
      <c r="D47" s="298">
        <v>425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9">
        <f>pdeReportingDate</f>
        <v>43495</v>
      </c>
      <c r="C54" s="709"/>
      <c r="D54" s="709"/>
      <c r="E54" s="709"/>
      <c r="F54" s="696"/>
      <c r="G54" s="696"/>
      <c r="H54" s="696"/>
      <c r="M54" s="98"/>
    </row>
    <row r="55" spans="1:13" s="42" customFormat="1" ht="15.75">
      <c r="A55" s="693"/>
      <c r="B55" s="709"/>
      <c r="C55" s="709"/>
      <c r="D55" s="709"/>
      <c r="E55" s="709"/>
      <c r="F55" s="52"/>
      <c r="G55" s="52"/>
      <c r="H55" s="52"/>
      <c r="M55" s="98"/>
    </row>
    <row r="56" spans="1:8" s="42" customFormat="1" ht="15.75">
      <c r="A56" s="694" t="s">
        <v>8</v>
      </c>
      <c r="B56" s="710" t="str">
        <f>authorName</f>
        <v>ЗАРКА МИХАЙЛОВА ПЪРВАНОВА </v>
      </c>
      <c r="C56" s="710"/>
      <c r="D56" s="710"/>
      <c r="E56" s="710"/>
      <c r="F56" s="80"/>
      <c r="G56" s="80"/>
      <c r="H56" s="80"/>
    </row>
    <row r="57" spans="1:8" s="42" customFormat="1" ht="15.75">
      <c r="A57" s="694"/>
      <c r="B57" s="710"/>
      <c r="C57" s="710"/>
      <c r="D57" s="710"/>
      <c r="E57" s="710"/>
      <c r="F57" s="80"/>
      <c r="G57" s="80"/>
      <c r="H57" s="80"/>
    </row>
    <row r="58" spans="1:8" s="42" customFormat="1" ht="15.75">
      <c r="A58" s="694" t="s">
        <v>920</v>
      </c>
      <c r="B58" s="710"/>
      <c r="C58" s="710"/>
      <c r="D58" s="710"/>
      <c r="E58" s="710"/>
      <c r="F58" s="80"/>
      <c r="G58" s="80"/>
      <c r="H58" s="80"/>
    </row>
    <row r="59" spans="1:8" s="191" customFormat="1" ht="15.75">
      <c r="A59" s="695"/>
      <c r="B59" s="708" t="s">
        <v>979</v>
      </c>
      <c r="C59" s="708"/>
      <c r="D59" s="708"/>
      <c r="E59" s="708"/>
      <c r="F59" s="573"/>
      <c r="G59" s="45"/>
      <c r="H59" s="42"/>
    </row>
    <row r="60" spans="1:8" ht="15.75">
      <c r="A60" s="695"/>
      <c r="B60" s="708" t="s">
        <v>979</v>
      </c>
      <c r="C60" s="708"/>
      <c r="D60" s="708"/>
      <c r="E60" s="708"/>
      <c r="F60" s="573"/>
      <c r="G60" s="45"/>
      <c r="H60" s="42"/>
    </row>
    <row r="61" spans="1:8" ht="15.75">
      <c r="A61" s="695"/>
      <c r="B61" s="708" t="s">
        <v>979</v>
      </c>
      <c r="C61" s="708"/>
      <c r="D61" s="708"/>
      <c r="E61" s="708"/>
      <c r="F61" s="573"/>
      <c r="G61" s="45"/>
      <c r="H61" s="42"/>
    </row>
    <row r="62" spans="1:8" ht="15.75">
      <c r="A62" s="695"/>
      <c r="B62" s="708" t="s">
        <v>979</v>
      </c>
      <c r="C62" s="708"/>
      <c r="D62" s="708"/>
      <c r="E62" s="708"/>
      <c r="F62" s="573"/>
      <c r="G62" s="45"/>
      <c r="H62" s="42"/>
    </row>
    <row r="63" spans="1:8" ht="15.75">
      <c r="A63" s="695"/>
      <c r="B63" s="708"/>
      <c r="C63" s="708"/>
      <c r="D63" s="708"/>
      <c r="E63" s="708"/>
      <c r="F63" s="573"/>
      <c r="G63" s="45"/>
      <c r="H63" s="42"/>
    </row>
    <row r="64" spans="1:8" ht="15.75">
      <c r="A64" s="695"/>
      <c r="B64" s="708"/>
      <c r="C64" s="708"/>
      <c r="D64" s="708"/>
      <c r="E64" s="708"/>
      <c r="F64" s="573"/>
      <c r="G64" s="45"/>
      <c r="H64" s="42"/>
    </row>
    <row r="65" spans="1:8" ht="15.75">
      <c r="A65" s="695"/>
      <c r="B65" s="708"/>
      <c r="C65" s="708"/>
      <c r="D65" s="708"/>
      <c r="E65" s="70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0" sqref="I20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8" t="s">
        <v>453</v>
      </c>
      <c r="B8" s="721" t="s">
        <v>454</v>
      </c>
      <c r="C8" s="714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4" t="s">
        <v>460</v>
      </c>
      <c r="L8" s="714" t="s">
        <v>461</v>
      </c>
      <c r="M8" s="530"/>
      <c r="N8" s="531"/>
    </row>
    <row r="9" spans="1:14" s="532" customFormat="1" ht="31.5">
      <c r="A9" s="719"/>
      <c r="B9" s="722"/>
      <c r="C9" s="715"/>
      <c r="D9" s="717" t="s">
        <v>826</v>
      </c>
      <c r="E9" s="717" t="s">
        <v>456</v>
      </c>
      <c r="F9" s="534" t="s">
        <v>457</v>
      </c>
      <c r="G9" s="534"/>
      <c r="H9" s="534"/>
      <c r="I9" s="724" t="s">
        <v>458</v>
      </c>
      <c r="J9" s="724" t="s">
        <v>459</v>
      </c>
      <c r="K9" s="715"/>
      <c r="L9" s="715"/>
      <c r="M9" s="535" t="s">
        <v>825</v>
      </c>
      <c r="N9" s="531"/>
    </row>
    <row r="10" spans="1:14" s="532" customFormat="1" ht="31.5">
      <c r="A10" s="720"/>
      <c r="B10" s="723"/>
      <c r="C10" s="716"/>
      <c r="D10" s="717"/>
      <c r="E10" s="717"/>
      <c r="F10" s="533" t="s">
        <v>462</v>
      </c>
      <c r="G10" s="533" t="s">
        <v>463</v>
      </c>
      <c r="H10" s="533" t="s">
        <v>464</v>
      </c>
      <c r="I10" s="716"/>
      <c r="J10" s="716"/>
      <c r="K10" s="716"/>
      <c r="L10" s="716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19822</v>
      </c>
      <c r="J13" s="583">
        <f>'1-Баланс'!H30+'1-Баланс'!H33</f>
        <v>-6034</v>
      </c>
      <c r="K13" s="584"/>
      <c r="L13" s="583">
        <f>SUM(C13:K13)</f>
        <v>48718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19822</v>
      </c>
      <c r="J17" s="652">
        <f t="shared" si="2"/>
        <v>-6034</v>
      </c>
      <c r="K17" s="652">
        <f t="shared" si="2"/>
        <v>0</v>
      </c>
      <c r="L17" s="583">
        <f t="shared" si="1"/>
        <v>48718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70</v>
      </c>
      <c r="J18" s="583">
        <f>+'1-Баланс'!G33</f>
        <v>0</v>
      </c>
      <c r="K18" s="584"/>
      <c r="L18" s="583">
        <f t="shared" si="1"/>
        <v>70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-1000</v>
      </c>
      <c r="J19" s="168">
        <f>J20+J21</f>
        <v>0</v>
      </c>
      <c r="K19" s="168">
        <f t="shared" si="3"/>
        <v>0</v>
      </c>
      <c r="L19" s="583">
        <f t="shared" si="1"/>
        <v>-1000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>
        <v>-1000</v>
      </c>
      <c r="J20" s="316"/>
      <c r="K20" s="316"/>
      <c r="L20" s="583">
        <f>SUM(C20:K20)</f>
        <v>-1000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-6034</v>
      </c>
      <c r="J22" s="316">
        <v>6034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12858</v>
      </c>
      <c r="J31" s="652">
        <f t="shared" si="6"/>
        <v>0</v>
      </c>
      <c r="K31" s="652">
        <f t="shared" si="6"/>
        <v>0</v>
      </c>
      <c r="L31" s="583">
        <f t="shared" si="1"/>
        <v>47788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12858</v>
      </c>
      <c r="J34" s="586">
        <f t="shared" si="7"/>
        <v>0</v>
      </c>
      <c r="K34" s="586">
        <f t="shared" si="7"/>
        <v>0</v>
      </c>
      <c r="L34" s="650">
        <f t="shared" si="1"/>
        <v>47788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9">
        <f>pdeReportingDate</f>
        <v>43495</v>
      </c>
      <c r="C38" s="709"/>
      <c r="D38" s="709"/>
      <c r="E38" s="709"/>
      <c r="F38" s="709"/>
      <c r="G38" s="709"/>
      <c r="H38" s="709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10" t="str">
        <f>authorName</f>
        <v>ЗАРКА МИХАЙЛОВА ПЪРВАНОВА </v>
      </c>
      <c r="C40" s="710"/>
      <c r="D40" s="710"/>
      <c r="E40" s="710"/>
      <c r="F40" s="710"/>
      <c r="G40" s="710"/>
      <c r="H40" s="710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11"/>
      <c r="C42" s="711"/>
      <c r="D42" s="711"/>
      <c r="E42" s="711"/>
      <c r="F42" s="711"/>
      <c r="G42" s="711"/>
      <c r="H42" s="711"/>
      <c r="M42" s="169"/>
    </row>
    <row r="43" spans="1:13" ht="15.75">
      <c r="A43" s="695"/>
      <c r="B43" s="708" t="s">
        <v>979</v>
      </c>
      <c r="C43" s="708"/>
      <c r="D43" s="708"/>
      <c r="E43" s="708"/>
      <c r="F43" s="573"/>
      <c r="G43" s="45"/>
      <c r="H43" s="42"/>
      <c r="M43" s="169"/>
    </row>
    <row r="44" spans="1:13" ht="15.75">
      <c r="A44" s="695"/>
      <c r="B44" s="708" t="s">
        <v>979</v>
      </c>
      <c r="C44" s="708"/>
      <c r="D44" s="708"/>
      <c r="E44" s="708"/>
      <c r="F44" s="573"/>
      <c r="G44" s="45"/>
      <c r="H44" s="42"/>
      <c r="M44" s="169"/>
    </row>
    <row r="45" spans="1:13" ht="15.75">
      <c r="A45" s="695"/>
      <c r="B45" s="708" t="s">
        <v>979</v>
      </c>
      <c r="C45" s="708"/>
      <c r="D45" s="708"/>
      <c r="E45" s="708"/>
      <c r="F45" s="573"/>
      <c r="G45" s="45"/>
      <c r="H45" s="42"/>
      <c r="M45" s="169"/>
    </row>
    <row r="46" spans="1:13" ht="15.75">
      <c r="A46" s="695"/>
      <c r="B46" s="708" t="s">
        <v>979</v>
      </c>
      <c r="C46" s="708"/>
      <c r="D46" s="708"/>
      <c r="E46" s="708"/>
      <c r="F46" s="573"/>
      <c r="G46" s="45"/>
      <c r="H46" s="42"/>
      <c r="M46" s="169"/>
    </row>
    <row r="47" spans="1:13" ht="15.75">
      <c r="A47" s="695"/>
      <c r="B47" s="708"/>
      <c r="C47" s="708"/>
      <c r="D47" s="708"/>
      <c r="E47" s="708"/>
      <c r="F47" s="573"/>
      <c r="G47" s="45"/>
      <c r="H47" s="42"/>
      <c r="M47" s="169"/>
    </row>
    <row r="48" spans="1:13" ht="15.75">
      <c r="A48" s="695"/>
      <c r="B48" s="708"/>
      <c r="C48" s="708"/>
      <c r="D48" s="708"/>
      <c r="E48" s="708"/>
      <c r="F48" s="573"/>
      <c r="G48" s="45"/>
      <c r="H48" s="42"/>
      <c r="M48" s="169"/>
    </row>
    <row r="49" spans="1:13" ht="15.75">
      <c r="A49" s="695"/>
      <c r="B49" s="708"/>
      <c r="C49" s="708"/>
      <c r="D49" s="708"/>
      <c r="E49" s="70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63" sqref="C63:C6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9">
        <f>pdeReportingDate</f>
        <v>43495</v>
      </c>
      <c r="C151" s="709"/>
      <c r="D151" s="709"/>
      <c r="E151" s="709"/>
      <c r="F151" s="709"/>
      <c r="G151" s="709"/>
      <c r="H151" s="709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10" t="str">
        <f>authorName</f>
        <v>ЗАРКА МИХАЙЛОВА ПЪРВАНОВА </v>
      </c>
      <c r="C153" s="710"/>
      <c r="D153" s="710"/>
      <c r="E153" s="710"/>
      <c r="F153" s="710"/>
      <c r="G153" s="710"/>
      <c r="H153" s="710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11"/>
      <c r="C155" s="711"/>
      <c r="D155" s="711"/>
      <c r="E155" s="711"/>
      <c r="F155" s="711"/>
      <c r="G155" s="711"/>
      <c r="H155" s="711"/>
    </row>
    <row r="156" spans="1:8" ht="15.75">
      <c r="A156" s="695"/>
      <c r="B156" s="708" t="s">
        <v>979</v>
      </c>
      <c r="C156" s="708"/>
      <c r="D156" s="708"/>
      <c r="E156" s="708"/>
      <c r="F156" s="573"/>
      <c r="G156" s="45"/>
      <c r="H156" s="42"/>
    </row>
    <row r="157" spans="1:8" ht="15.75">
      <c r="A157" s="695"/>
      <c r="B157" s="708" t="s">
        <v>979</v>
      </c>
      <c r="C157" s="708"/>
      <c r="D157" s="708"/>
      <c r="E157" s="708"/>
      <c r="F157" s="573"/>
      <c r="G157" s="45"/>
      <c r="H157" s="42"/>
    </row>
    <row r="158" spans="1:8" ht="15.75">
      <c r="A158" s="695"/>
      <c r="B158" s="708" t="s">
        <v>979</v>
      </c>
      <c r="C158" s="708"/>
      <c r="D158" s="708"/>
      <c r="E158" s="708"/>
      <c r="F158" s="573"/>
      <c r="G158" s="45"/>
      <c r="H158" s="42"/>
    </row>
    <row r="159" spans="1:8" ht="15.75">
      <c r="A159" s="695"/>
      <c r="B159" s="708" t="s">
        <v>979</v>
      </c>
      <c r="C159" s="708"/>
      <c r="D159" s="708"/>
      <c r="E159" s="708"/>
      <c r="F159" s="573"/>
      <c r="G159" s="45"/>
      <c r="H159" s="42"/>
    </row>
    <row r="160" spans="1:8" ht="15.75">
      <c r="A160" s="695"/>
      <c r="B160" s="708"/>
      <c r="C160" s="708"/>
      <c r="D160" s="708"/>
      <c r="E160" s="708"/>
      <c r="F160" s="573"/>
      <c r="G160" s="45"/>
      <c r="H160" s="42"/>
    </row>
    <row r="161" spans="1:8" ht="15.75">
      <c r="A161" s="695"/>
      <c r="B161" s="708"/>
      <c r="C161" s="708"/>
      <c r="D161" s="708"/>
      <c r="E161" s="708"/>
      <c r="F161" s="573"/>
      <c r="G161" s="45"/>
      <c r="H161" s="42"/>
    </row>
    <row r="162" spans="1:8" ht="15.75">
      <c r="A162" s="695"/>
      <c r="B162" s="708"/>
      <c r="C162" s="708"/>
      <c r="D162" s="708"/>
      <c r="E162" s="708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3" horizontalDpi="300" verticalDpi="300" orientation="landscape" paperSize="9" scale="4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K15" sqref="K15"/>
    </sheetView>
  </sheetViews>
  <sheetFormatPr defaultColWidth="10.7109375" defaultRowHeight="15"/>
  <cols>
    <col min="1" max="1" width="4.7109375" style="39" customWidth="1"/>
    <col min="2" max="2" width="51.2812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9" t="s">
        <v>453</v>
      </c>
      <c r="B7" s="730"/>
      <c r="C7" s="733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5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5" t="s">
        <v>513</v>
      </c>
      <c r="R7" s="727" t="s">
        <v>514</v>
      </c>
    </row>
    <row r="8" spans="1:18" s="128" customFormat="1" ht="66.75" customHeight="1">
      <c r="A8" s="731"/>
      <c r="B8" s="732"/>
      <c r="C8" s="73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6"/>
      <c r="R8" s="72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381</v>
      </c>
      <c r="E11" s="328">
        <v>50</v>
      </c>
      <c r="F11" s="328">
        <v>425</v>
      </c>
      <c r="G11" s="329">
        <f>D11+E11-F11</f>
        <v>6</v>
      </c>
      <c r="H11" s="328"/>
      <c r="I11" s="328"/>
      <c r="J11" s="329">
        <f>G11+H11-I11</f>
        <v>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7">
        <f aca="true" t="shared" si="1" ref="R11:R27">J11-Q11</f>
        <v>6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f>840+1</f>
        <v>841</v>
      </c>
      <c r="E12" s="328">
        <v>0</v>
      </c>
      <c r="F12" s="328">
        <v>478</v>
      </c>
      <c r="G12" s="329">
        <f aca="true" t="shared" si="2" ref="G12:G41">D12+E12-F12</f>
        <v>363</v>
      </c>
      <c r="H12" s="328"/>
      <c r="I12" s="328"/>
      <c r="J12" s="329">
        <f aca="true" t="shared" si="3" ref="J12:J41">G12+H12-I12</f>
        <v>363</v>
      </c>
      <c r="K12" s="328">
        <v>492</v>
      </c>
      <c r="L12" s="328">
        <v>19</v>
      </c>
      <c r="M12" s="328"/>
      <c r="N12" s="329">
        <f aca="true" t="shared" si="4" ref="N12:N41">K12+L12-M12</f>
        <v>511</v>
      </c>
      <c r="O12" s="328"/>
      <c r="P12" s="328">
        <f>313</f>
        <v>313</v>
      </c>
      <c r="Q12" s="329">
        <f t="shared" si="0"/>
        <v>198</v>
      </c>
      <c r="R12" s="707">
        <f t="shared" si="1"/>
        <v>165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24578</v>
      </c>
      <c r="E13" s="328">
        <v>28</v>
      </c>
      <c r="F13" s="328">
        <f>4-2*0</f>
        <v>4</v>
      </c>
      <c r="G13" s="329">
        <f t="shared" si="2"/>
        <v>24602</v>
      </c>
      <c r="H13" s="328"/>
      <c r="I13" s="328"/>
      <c r="J13" s="329">
        <f t="shared" si="3"/>
        <v>24602</v>
      </c>
      <c r="K13" s="328">
        <f>13684-1</f>
        <v>13683</v>
      </c>
      <c r="L13" s="328">
        <v>911</v>
      </c>
      <c r="M13" s="328">
        <v>3</v>
      </c>
      <c r="N13" s="329">
        <f t="shared" si="4"/>
        <v>14591</v>
      </c>
      <c r="O13" s="328"/>
      <c r="P13" s="328"/>
      <c r="Q13" s="329">
        <f t="shared" si="0"/>
        <v>14591</v>
      </c>
      <c r="R13" s="707">
        <f t="shared" si="1"/>
        <v>10011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f>4043-1+1</f>
        <v>4043</v>
      </c>
      <c r="E14" s="328">
        <v>2</v>
      </c>
      <c r="F14" s="328">
        <v>0</v>
      </c>
      <c r="G14" s="329">
        <f t="shared" si="2"/>
        <v>4045</v>
      </c>
      <c r="H14" s="328"/>
      <c r="I14" s="328"/>
      <c r="J14" s="329">
        <f t="shared" si="3"/>
        <v>4045</v>
      </c>
      <c r="K14" s="328">
        <f>2767+1-1</f>
        <v>2767</v>
      </c>
      <c r="L14" s="328">
        <v>91</v>
      </c>
      <c r="M14" s="328">
        <v>0</v>
      </c>
      <c r="N14" s="329">
        <f t="shared" si="4"/>
        <v>2858</v>
      </c>
      <c r="O14" s="328"/>
      <c r="P14" s="328"/>
      <c r="Q14" s="329">
        <f t="shared" si="0"/>
        <v>2858</v>
      </c>
      <c r="R14" s="707">
        <f t="shared" si="1"/>
        <v>1187</v>
      </c>
    </row>
    <row r="15" spans="1:18" ht="15.75">
      <c r="A15" s="339" t="s">
        <v>533</v>
      </c>
      <c r="B15" s="321" t="s">
        <v>534</v>
      </c>
      <c r="C15" s="152" t="s">
        <v>535</v>
      </c>
      <c r="D15" s="705">
        <v>926</v>
      </c>
      <c r="E15" s="328">
        <v>35</v>
      </c>
      <c r="F15" s="328">
        <v>81</v>
      </c>
      <c r="G15" s="706">
        <f t="shared" si="2"/>
        <v>880</v>
      </c>
      <c r="H15" s="328"/>
      <c r="I15" s="328"/>
      <c r="J15" s="329">
        <f t="shared" si="3"/>
        <v>880</v>
      </c>
      <c r="K15" s="705">
        <v>794</v>
      </c>
      <c r="L15" s="328">
        <v>74</v>
      </c>
      <c r="M15" s="328">
        <v>72</v>
      </c>
      <c r="N15" s="706">
        <f t="shared" si="4"/>
        <v>796</v>
      </c>
      <c r="O15" s="328"/>
      <c r="P15" s="328"/>
      <c r="Q15" s="329">
        <f t="shared" si="0"/>
        <v>796</v>
      </c>
      <c r="R15" s="707">
        <f t="shared" si="1"/>
        <v>84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133</v>
      </c>
      <c r="E16" s="328">
        <v>2</v>
      </c>
      <c r="F16" s="328">
        <v>0</v>
      </c>
      <c r="G16" s="329">
        <f t="shared" si="2"/>
        <v>135</v>
      </c>
      <c r="H16" s="328"/>
      <c r="I16" s="328"/>
      <c r="J16" s="329">
        <f t="shared" si="3"/>
        <v>135</v>
      </c>
      <c r="K16" s="705">
        <v>98</v>
      </c>
      <c r="L16" s="328">
        <v>1</v>
      </c>
      <c r="M16" s="328">
        <v>0</v>
      </c>
      <c r="N16" s="329">
        <f t="shared" si="4"/>
        <v>99</v>
      </c>
      <c r="O16" s="328"/>
      <c r="P16" s="328"/>
      <c r="Q16" s="329">
        <f t="shared" si="0"/>
        <v>99</v>
      </c>
      <c r="R16" s="707">
        <f t="shared" si="1"/>
        <v>36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73</v>
      </c>
      <c r="F17" s="328">
        <v>0</v>
      </c>
      <c r="G17" s="329">
        <f t="shared" si="2"/>
        <v>80</v>
      </c>
      <c r="H17" s="328"/>
      <c r="I17" s="328"/>
      <c r="J17" s="329">
        <f t="shared" si="3"/>
        <v>80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7">
        <f t="shared" si="1"/>
        <v>80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30909</v>
      </c>
      <c r="E19" s="330">
        <f>SUM(E11:E18)</f>
        <v>190</v>
      </c>
      <c r="F19" s="330">
        <f>SUM(F11:F18)</f>
        <v>988</v>
      </c>
      <c r="G19" s="329">
        <f t="shared" si="2"/>
        <v>30111</v>
      </c>
      <c r="H19" s="330">
        <f>SUM(H11:H18)</f>
        <v>0</v>
      </c>
      <c r="I19" s="330">
        <f>SUM(I11:I18)</f>
        <v>0</v>
      </c>
      <c r="J19" s="329">
        <f t="shared" si="3"/>
        <v>30111</v>
      </c>
      <c r="K19" s="330">
        <f>SUM(K11:K18)</f>
        <v>17834</v>
      </c>
      <c r="L19" s="330">
        <f>SUM(L11:L18)</f>
        <v>1096</v>
      </c>
      <c r="M19" s="330">
        <f>SUM(M11:M18)</f>
        <v>75</v>
      </c>
      <c r="N19" s="329">
        <f t="shared" si="4"/>
        <v>18855</v>
      </c>
      <c r="O19" s="330">
        <f>SUM(O11:O18)</f>
        <v>0</v>
      </c>
      <c r="P19" s="330">
        <f>SUM(P11:P18)</f>
        <v>313</v>
      </c>
      <c r="Q19" s="329">
        <f t="shared" si="0"/>
        <v>18542</v>
      </c>
      <c r="R19" s="340">
        <f t="shared" si="1"/>
        <v>11569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2833+265</f>
        <v>3098</v>
      </c>
      <c r="E20" s="328">
        <v>902</v>
      </c>
      <c r="F20" s="328">
        <f>43*0</f>
        <v>0</v>
      </c>
      <c r="G20" s="329">
        <f t="shared" si="2"/>
        <v>4000</v>
      </c>
      <c r="H20" s="328"/>
      <c r="I20" s="328"/>
      <c r="J20" s="329">
        <f t="shared" si="3"/>
        <v>4000</v>
      </c>
      <c r="K20" s="328">
        <f>1279+265</f>
        <v>1544</v>
      </c>
      <c r="L20" s="328">
        <f>394-313</f>
        <v>81</v>
      </c>
      <c r="M20" s="328">
        <f>43*0</f>
        <v>0</v>
      </c>
      <c r="N20" s="329">
        <f t="shared" si="4"/>
        <v>1625</v>
      </c>
      <c r="O20" s="328">
        <f>313</f>
        <v>313</v>
      </c>
      <c r="P20" s="328"/>
      <c r="Q20" s="329">
        <f t="shared" si="0"/>
        <v>1938</v>
      </c>
      <c r="R20" s="702">
        <f t="shared" si="1"/>
        <v>2062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152</v>
      </c>
      <c r="E23" s="328">
        <v>0</v>
      </c>
      <c r="F23" s="328">
        <v>2</v>
      </c>
      <c r="G23" s="329">
        <f t="shared" si="2"/>
        <v>150</v>
      </c>
      <c r="H23" s="328"/>
      <c r="I23" s="328"/>
      <c r="J23" s="329">
        <f t="shared" si="3"/>
        <v>150</v>
      </c>
      <c r="K23" s="328">
        <v>146</v>
      </c>
      <c r="L23" s="328">
        <v>1</v>
      </c>
      <c r="M23" s="328">
        <v>2</v>
      </c>
      <c r="N23" s="329">
        <f t="shared" si="4"/>
        <v>145</v>
      </c>
      <c r="O23" s="328"/>
      <c r="P23" s="328"/>
      <c r="Q23" s="329">
        <f t="shared" si="0"/>
        <v>145</v>
      </c>
      <c r="R23" s="702">
        <f t="shared" si="1"/>
        <v>5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364</v>
      </c>
      <c r="E24" s="328">
        <v>3</v>
      </c>
      <c r="F24" s="328"/>
      <c r="G24" s="329">
        <f t="shared" si="2"/>
        <v>367</v>
      </c>
      <c r="H24" s="328"/>
      <c r="I24" s="328"/>
      <c r="J24" s="329">
        <f t="shared" si="3"/>
        <v>367</v>
      </c>
      <c r="K24" s="328">
        <v>364</v>
      </c>
      <c r="L24" s="328">
        <v>3</v>
      </c>
      <c r="M24" s="328"/>
      <c r="N24" s="329">
        <f t="shared" si="4"/>
        <v>367</v>
      </c>
      <c r="O24" s="328"/>
      <c r="P24" s="328"/>
      <c r="Q24" s="329">
        <f t="shared" si="0"/>
        <v>367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36</v>
      </c>
      <c r="E26" s="328">
        <v>0</v>
      </c>
      <c r="F26" s="328">
        <v>10</v>
      </c>
      <c r="G26" s="329">
        <f t="shared" si="2"/>
        <v>26</v>
      </c>
      <c r="H26" s="328"/>
      <c r="I26" s="328"/>
      <c r="J26" s="329">
        <f t="shared" si="3"/>
        <v>26</v>
      </c>
      <c r="K26" s="328">
        <v>24</v>
      </c>
      <c r="L26" s="328">
        <v>0</v>
      </c>
      <c r="M26" s="328">
        <v>0</v>
      </c>
      <c r="N26" s="329">
        <f t="shared" si="4"/>
        <v>24</v>
      </c>
      <c r="O26" s="328"/>
      <c r="P26" s="328"/>
      <c r="Q26" s="329">
        <f t="shared" si="0"/>
        <v>24</v>
      </c>
      <c r="R26" s="702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582</v>
      </c>
      <c r="E27" s="332">
        <f aca="true" t="shared" si="5" ref="E27:P27">SUM(E23:E26)</f>
        <v>3</v>
      </c>
      <c r="F27" s="332">
        <f t="shared" si="5"/>
        <v>12</v>
      </c>
      <c r="G27" s="333">
        <f t="shared" si="2"/>
        <v>573</v>
      </c>
      <c r="H27" s="332">
        <f t="shared" si="5"/>
        <v>0</v>
      </c>
      <c r="I27" s="332">
        <f t="shared" si="5"/>
        <v>0</v>
      </c>
      <c r="J27" s="333">
        <f t="shared" si="3"/>
        <v>573</v>
      </c>
      <c r="K27" s="332">
        <f t="shared" si="5"/>
        <v>564</v>
      </c>
      <c r="L27" s="332">
        <f t="shared" si="5"/>
        <v>4</v>
      </c>
      <c r="M27" s="332">
        <f t="shared" si="5"/>
        <v>2</v>
      </c>
      <c r="N27" s="333">
        <f t="shared" si="4"/>
        <v>566</v>
      </c>
      <c r="O27" s="332">
        <f t="shared" si="5"/>
        <v>0</v>
      </c>
      <c r="P27" s="332">
        <f t="shared" si="5"/>
        <v>0</v>
      </c>
      <c r="Q27" s="333">
        <f t="shared" si="0"/>
        <v>566</v>
      </c>
      <c r="R27" s="703">
        <f t="shared" si="1"/>
        <v>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>
        <v>0</v>
      </c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67839</v>
      </c>
      <c r="E42" s="348">
        <f>E19+E20+E21+E27+E40+E41</f>
        <v>1095</v>
      </c>
      <c r="F42" s="348">
        <f aca="true" t="shared" si="11" ref="F42:R42">F19+F20+F21+F27+F40+F41</f>
        <v>1000</v>
      </c>
      <c r="G42" s="348">
        <f t="shared" si="11"/>
        <v>67934</v>
      </c>
      <c r="H42" s="348">
        <f t="shared" si="11"/>
        <v>0</v>
      </c>
      <c r="I42" s="348">
        <f t="shared" si="11"/>
        <v>0</v>
      </c>
      <c r="J42" s="348">
        <f t="shared" si="11"/>
        <v>67934</v>
      </c>
      <c r="K42" s="348">
        <f t="shared" si="11"/>
        <v>19942</v>
      </c>
      <c r="L42" s="348">
        <f t="shared" si="11"/>
        <v>1181</v>
      </c>
      <c r="M42" s="348">
        <f t="shared" si="11"/>
        <v>77</v>
      </c>
      <c r="N42" s="348">
        <f t="shared" si="11"/>
        <v>21046</v>
      </c>
      <c r="O42" s="348">
        <f t="shared" si="11"/>
        <v>313</v>
      </c>
      <c r="P42" s="348">
        <f t="shared" si="11"/>
        <v>313</v>
      </c>
      <c r="Q42" s="348">
        <f t="shared" si="11"/>
        <v>21046</v>
      </c>
      <c r="R42" s="349">
        <f t="shared" si="11"/>
        <v>46888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9">
        <f>pdeReportingDate</f>
        <v>43495</v>
      </c>
      <c r="D45" s="709"/>
      <c r="E45" s="709"/>
      <c r="F45" s="709"/>
      <c r="G45" s="709"/>
      <c r="H45" s="709"/>
      <c r="I45" s="70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10" t="str">
        <f>authorName</f>
        <v>ЗАРКА МИХАЙЛОВА ПЪРВАНОВА </v>
      </c>
      <c r="D47" s="710"/>
      <c r="E47" s="710"/>
      <c r="F47" s="710"/>
      <c r="G47" s="710"/>
      <c r="H47" s="710"/>
      <c r="I47" s="710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11"/>
      <c r="D49" s="711"/>
      <c r="E49" s="711"/>
      <c r="F49" s="711"/>
      <c r="G49" s="711"/>
      <c r="H49" s="711"/>
      <c r="I49" s="711"/>
    </row>
    <row r="50" spans="2:9" ht="15.75">
      <c r="B50" s="695"/>
      <c r="C50" s="708" t="s">
        <v>979</v>
      </c>
      <c r="D50" s="708"/>
      <c r="E50" s="708"/>
      <c r="F50" s="708"/>
      <c r="G50" s="573"/>
      <c r="H50" s="45"/>
      <c r="I50" s="42"/>
    </row>
    <row r="51" spans="2:9" ht="15.75">
      <c r="B51" s="695"/>
      <c r="C51" s="708" t="s">
        <v>979</v>
      </c>
      <c r="D51" s="708"/>
      <c r="E51" s="708"/>
      <c r="F51" s="708"/>
      <c r="G51" s="573"/>
      <c r="H51" s="45"/>
      <c r="I51" s="42"/>
    </row>
    <row r="52" spans="2:9" ht="15.75">
      <c r="B52" s="695"/>
      <c r="C52" s="708" t="s">
        <v>979</v>
      </c>
      <c r="D52" s="708"/>
      <c r="E52" s="708"/>
      <c r="F52" s="708"/>
      <c r="G52" s="573"/>
      <c r="H52" s="45"/>
      <c r="I52" s="42"/>
    </row>
    <row r="53" spans="2:9" ht="15.75">
      <c r="B53" s="695"/>
      <c r="C53" s="708" t="s">
        <v>979</v>
      </c>
      <c r="D53" s="708"/>
      <c r="E53" s="708"/>
      <c r="F53" s="708"/>
      <c r="G53" s="573"/>
      <c r="H53" s="45"/>
      <c r="I53" s="42"/>
    </row>
    <row r="54" spans="2:9" ht="15.75">
      <c r="B54" s="695"/>
      <c r="C54" s="708"/>
      <c r="D54" s="708"/>
      <c r="E54" s="708"/>
      <c r="F54" s="708"/>
      <c r="G54" s="573"/>
      <c r="H54" s="45"/>
      <c r="I54" s="42"/>
    </row>
    <row r="55" spans="2:9" ht="15.75">
      <c r="B55" s="695"/>
      <c r="C55" s="708"/>
      <c r="D55" s="708"/>
      <c r="E55" s="708"/>
      <c r="F55" s="708"/>
      <c r="G55" s="573"/>
      <c r="H55" s="45"/>
      <c r="I55" s="42"/>
    </row>
    <row r="56" spans="2:9" ht="15.75">
      <c r="B56" s="695"/>
      <c r="C56" s="708"/>
      <c r="D56" s="708"/>
      <c r="E56" s="708"/>
      <c r="F56" s="70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968503937007874" right="0.1968503937007874" top="0.5511811023622047" bottom="0.2" header="0.15748031496062992" footer="0.2"/>
  <pageSetup fitToHeight="1" fitToWidth="1" horizontalDpi="300" verticalDpi="300" orientation="landscape" paperSize="9" scale="60" r:id="rId1"/>
  <ignoredErrors>
    <ignoredError sqref="K20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45" sqref="C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8" t="s">
        <v>453</v>
      </c>
      <c r="B8" s="740" t="s">
        <v>11</v>
      </c>
      <c r="C8" s="736" t="s">
        <v>587</v>
      </c>
      <c r="D8" s="364" t="s">
        <v>588</v>
      </c>
      <c r="E8" s="365"/>
      <c r="F8" s="127"/>
    </row>
    <row r="9" spans="1:6" s="128" customFormat="1" ht="15.75">
      <c r="A9" s="739"/>
      <c r="B9" s="741"/>
      <c r="C9" s="73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45</v>
      </c>
      <c r="D18" s="361">
        <f>+D19+D20</f>
        <v>0</v>
      </c>
      <c r="E18" s="368">
        <f t="shared" si="0"/>
        <v>45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>
        <v>45</v>
      </c>
      <c r="D20" s="367"/>
      <c r="E20" s="368">
        <f t="shared" si="0"/>
        <v>45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45</v>
      </c>
      <c r="D21" s="439">
        <f>D13+D17+D18</f>
        <v>0</v>
      </c>
      <c r="E21" s="440">
        <f>E13+E17+E18</f>
        <v>45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791</v>
      </c>
      <c r="D26" s="361">
        <f>SUM(D27:D29)</f>
        <v>791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v>0</v>
      </c>
      <c r="D27" s="367">
        <f aca="true" t="shared" si="1" ref="D27:D32">C27</f>
        <v>0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690</f>
        <v>690</v>
      </c>
      <c r="D28" s="367">
        <f t="shared" si="1"/>
        <v>690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20+10+71</f>
        <v>101</v>
      </c>
      <c r="D29" s="367">
        <f t="shared" si="1"/>
        <v>101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f>355</f>
        <v>355</v>
      </c>
      <c r="D30" s="367">
        <f t="shared" si="1"/>
        <v>355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f t="shared" si="1"/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99</v>
      </c>
      <c r="D40" s="361">
        <f>SUM(D41:D44)</f>
        <v>99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90+9</f>
        <v>99</v>
      </c>
      <c r="D44" s="367">
        <f>C44</f>
        <v>99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1245</v>
      </c>
      <c r="D45" s="437">
        <f>D26+D30+D31+D33+D32+D34+D35+D40</f>
        <v>1245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1290</v>
      </c>
      <c r="D46" s="443">
        <f>D45+D23+D21+D11</f>
        <v>1245</v>
      </c>
      <c r="E46" s="444">
        <f>E45+E23+E21+E11</f>
        <v>45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8" t="s">
        <v>453</v>
      </c>
      <c r="B50" s="740" t="s">
        <v>11</v>
      </c>
      <c r="C50" s="742" t="s">
        <v>658</v>
      </c>
      <c r="D50" s="364" t="s">
        <v>659</v>
      </c>
      <c r="E50" s="364"/>
      <c r="F50" s="744" t="s">
        <v>660</v>
      </c>
    </row>
    <row r="51" spans="1:6" s="128" customFormat="1" ht="18" customHeight="1">
      <c r="A51" s="739"/>
      <c r="B51" s="741"/>
      <c r="C51" s="743"/>
      <c r="D51" s="130" t="s">
        <v>589</v>
      </c>
      <c r="E51" s="130" t="s">
        <v>590</v>
      </c>
      <c r="F51" s="74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439</v>
      </c>
      <c r="D70" s="197"/>
      <c r="E70" s="136">
        <f t="shared" si="2"/>
        <v>439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>
        <v>0</v>
      </c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>
        <f>C78</f>
        <v>0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217</v>
      </c>
      <c r="D87" s="134">
        <f>SUM(D88:D92)+D96</f>
        <v>217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f>103</f>
        <v>103</v>
      </c>
      <c r="D89" s="197">
        <f>C89</f>
        <v>103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0</v>
      </c>
      <c r="D90" s="197">
        <f>C90</f>
        <v>0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62</v>
      </c>
      <c r="D91" s="197">
        <f>C91</f>
        <v>62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39</v>
      </c>
      <c r="D92" s="138">
        <f>SUM(D93:D95)</f>
        <v>39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26</v>
      </c>
      <c r="D94" s="197">
        <f>C94</f>
        <v>26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v>13</v>
      </c>
      <c r="D95" s="197">
        <f>C95</f>
        <v>13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13</v>
      </c>
      <c r="D96" s="197">
        <f>C96</f>
        <v>13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v>279</v>
      </c>
      <c r="D97" s="197">
        <f>C97</f>
        <v>279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496</v>
      </c>
      <c r="D98" s="432">
        <f>D87+D82+D77+D73+D97</f>
        <v>496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935</v>
      </c>
      <c r="D99" s="426">
        <f>D98+D70+D68</f>
        <v>496</v>
      </c>
      <c r="E99" s="426">
        <f>E98+E70+E68</f>
        <v>439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5" t="s">
        <v>841</v>
      </c>
      <c r="B109" s="735"/>
      <c r="C109" s="735"/>
      <c r="D109" s="735"/>
      <c r="E109" s="735"/>
      <c r="F109" s="73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9">
        <f>pdeReportingDate</f>
        <v>43495</v>
      </c>
      <c r="C111" s="709"/>
      <c r="D111" s="709"/>
      <c r="E111" s="709"/>
      <c r="F111" s="709"/>
      <c r="G111" s="52"/>
      <c r="H111" s="52"/>
    </row>
    <row r="112" spans="1:8" ht="15.75">
      <c r="A112" s="693"/>
      <c r="B112" s="709"/>
      <c r="C112" s="709"/>
      <c r="D112" s="709"/>
      <c r="E112" s="709"/>
      <c r="F112" s="709"/>
      <c r="G112" s="52"/>
      <c r="H112" s="52"/>
    </row>
    <row r="113" spans="1:8" ht="15.75">
      <c r="A113" s="694" t="s">
        <v>8</v>
      </c>
      <c r="B113" s="710" t="str">
        <f>authorName</f>
        <v>ЗАРКА МИХАЙЛОВА ПЪРВАНОВА </v>
      </c>
      <c r="C113" s="710"/>
      <c r="D113" s="710"/>
      <c r="E113" s="710"/>
      <c r="F113" s="710"/>
      <c r="G113" s="80"/>
      <c r="H113" s="80"/>
    </row>
    <row r="114" spans="1:8" ht="15.75">
      <c r="A114" s="694"/>
      <c r="B114" s="710"/>
      <c r="C114" s="710"/>
      <c r="D114" s="710"/>
      <c r="E114" s="710"/>
      <c r="F114" s="710"/>
      <c r="G114" s="80"/>
      <c r="H114" s="80"/>
    </row>
    <row r="115" spans="1:8" ht="15.75">
      <c r="A115" s="694" t="s">
        <v>920</v>
      </c>
      <c r="B115" s="711"/>
      <c r="C115" s="711"/>
      <c r="D115" s="711"/>
      <c r="E115" s="711"/>
      <c r="F115" s="711"/>
      <c r="G115" s="82"/>
      <c r="H115" s="82"/>
    </row>
    <row r="116" spans="1:8" ht="15.75" customHeight="1">
      <c r="A116" s="695"/>
      <c r="B116" s="708" t="s">
        <v>979</v>
      </c>
      <c r="C116" s="708"/>
      <c r="D116" s="708"/>
      <c r="E116" s="708"/>
      <c r="F116" s="708"/>
      <c r="G116" s="695"/>
      <c r="H116" s="695"/>
    </row>
    <row r="117" spans="1:8" ht="15.75" customHeight="1">
      <c r="A117" s="695"/>
      <c r="B117" s="708" t="s">
        <v>979</v>
      </c>
      <c r="C117" s="708"/>
      <c r="D117" s="708"/>
      <c r="E117" s="708"/>
      <c r="F117" s="708"/>
      <c r="G117" s="695"/>
      <c r="H117" s="695"/>
    </row>
    <row r="118" spans="1:8" ht="15.75" customHeight="1">
      <c r="A118" s="695"/>
      <c r="B118" s="708" t="s">
        <v>979</v>
      </c>
      <c r="C118" s="708"/>
      <c r="D118" s="708"/>
      <c r="E118" s="708"/>
      <c r="F118" s="708"/>
      <c r="G118" s="695"/>
      <c r="H118" s="695"/>
    </row>
    <row r="119" spans="1:8" ht="15.75" customHeight="1">
      <c r="A119" s="695"/>
      <c r="B119" s="708" t="s">
        <v>979</v>
      </c>
      <c r="C119" s="708"/>
      <c r="D119" s="708"/>
      <c r="E119" s="708"/>
      <c r="F119" s="708"/>
      <c r="G119" s="695"/>
      <c r="H119" s="695"/>
    </row>
    <row r="120" spans="1:8" ht="15.75">
      <c r="A120" s="695"/>
      <c r="B120" s="708"/>
      <c r="C120" s="708"/>
      <c r="D120" s="708"/>
      <c r="E120" s="708"/>
      <c r="F120" s="708"/>
      <c r="G120" s="695"/>
      <c r="H120" s="695"/>
    </row>
    <row r="121" spans="1:8" ht="15.75">
      <c r="A121" s="695"/>
      <c r="B121" s="708"/>
      <c r="C121" s="708"/>
      <c r="D121" s="708"/>
      <c r="E121" s="708"/>
      <c r="F121" s="708"/>
      <c r="G121" s="695"/>
      <c r="H121" s="695"/>
    </row>
    <row r="122" spans="1:8" ht="15.75">
      <c r="A122" s="695"/>
      <c r="B122" s="708"/>
      <c r="C122" s="708"/>
      <c r="D122" s="708"/>
      <c r="E122" s="708"/>
      <c r="F122" s="708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9">
        <f>pdeReportingDate</f>
        <v>43495</v>
      </c>
      <c r="C31" s="709"/>
      <c r="D31" s="709"/>
      <c r="E31" s="709"/>
      <c r="F31" s="709"/>
      <c r="G31" s="124"/>
      <c r="H31" s="124"/>
      <c r="I31" s="124"/>
    </row>
    <row r="32" spans="1:9" s="116" customFormat="1" ht="15.75">
      <c r="A32" s="693"/>
      <c r="B32" s="709"/>
      <c r="C32" s="709"/>
      <c r="D32" s="709"/>
      <c r="E32" s="709"/>
      <c r="F32" s="709"/>
      <c r="G32" s="124"/>
      <c r="H32" s="124"/>
      <c r="I32" s="124"/>
    </row>
    <row r="33" spans="1:9" s="116" customFormat="1" ht="15.75">
      <c r="A33" s="694" t="s">
        <v>8</v>
      </c>
      <c r="B33" s="710" t="str">
        <f>authorName</f>
        <v>ЗАРКА МИХАЙЛОВА ПЪРВАНОВА </v>
      </c>
      <c r="C33" s="710"/>
      <c r="D33" s="710"/>
      <c r="E33" s="710"/>
      <c r="F33" s="710"/>
      <c r="G33" s="124"/>
      <c r="H33" s="124"/>
      <c r="I33" s="124"/>
    </row>
    <row r="34" spans="1:9" s="116" customFormat="1" ht="15.75">
      <c r="A34" s="694"/>
      <c r="B34" s="753"/>
      <c r="C34" s="753"/>
      <c r="D34" s="753"/>
      <c r="E34" s="753"/>
      <c r="F34" s="753"/>
      <c r="G34" s="753"/>
      <c r="H34" s="753"/>
      <c r="I34" s="753"/>
    </row>
    <row r="35" spans="1:9" s="116" customFormat="1" ht="15.75">
      <c r="A35" s="694" t="s">
        <v>920</v>
      </c>
      <c r="B35" s="754"/>
      <c r="C35" s="754"/>
      <c r="D35" s="754"/>
      <c r="E35" s="754"/>
      <c r="F35" s="754"/>
      <c r="G35" s="754"/>
      <c r="H35" s="754"/>
      <c r="I35" s="754"/>
    </row>
    <row r="36" spans="1:9" s="116" customFormat="1" ht="15.75" customHeight="1">
      <c r="A36" s="695"/>
      <c r="B36" s="708" t="s">
        <v>979</v>
      </c>
      <c r="C36" s="708"/>
      <c r="D36" s="708"/>
      <c r="E36" s="708"/>
      <c r="F36" s="708"/>
      <c r="G36" s="708"/>
      <c r="H36" s="708"/>
      <c r="I36" s="708"/>
    </row>
    <row r="37" spans="1:9" s="116" customFormat="1" ht="15.75" customHeight="1">
      <c r="A37" s="695"/>
      <c r="B37" s="708" t="s">
        <v>979</v>
      </c>
      <c r="C37" s="708"/>
      <c r="D37" s="708"/>
      <c r="E37" s="708"/>
      <c r="F37" s="708"/>
      <c r="G37" s="708"/>
      <c r="H37" s="708"/>
      <c r="I37" s="708"/>
    </row>
    <row r="38" spans="1:9" s="116" customFormat="1" ht="15.75" customHeight="1">
      <c r="A38" s="695"/>
      <c r="B38" s="708" t="s">
        <v>979</v>
      </c>
      <c r="C38" s="708"/>
      <c r="D38" s="708"/>
      <c r="E38" s="708"/>
      <c r="F38" s="708"/>
      <c r="G38" s="708"/>
      <c r="H38" s="708"/>
      <c r="I38" s="708"/>
    </row>
    <row r="39" spans="1:9" s="116" customFormat="1" ht="15.75" customHeight="1">
      <c r="A39" s="695"/>
      <c r="B39" s="708" t="s">
        <v>979</v>
      </c>
      <c r="C39" s="708"/>
      <c r="D39" s="708"/>
      <c r="E39" s="708"/>
      <c r="F39" s="708"/>
      <c r="G39" s="708"/>
      <c r="H39" s="708"/>
      <c r="I39" s="708"/>
    </row>
    <row r="40" spans="1:9" s="116" customFormat="1" ht="15.75">
      <c r="A40" s="695"/>
      <c r="B40" s="708"/>
      <c r="C40" s="708"/>
      <c r="D40" s="708"/>
      <c r="E40" s="708"/>
      <c r="F40" s="708"/>
      <c r="G40" s="708"/>
      <c r="H40" s="708"/>
      <c r="I40" s="708"/>
    </row>
    <row r="41" spans="1:9" s="116" customFormat="1" ht="15.75">
      <c r="A41" s="695"/>
      <c r="B41" s="708"/>
      <c r="C41" s="708"/>
      <c r="D41" s="708"/>
      <c r="E41" s="708"/>
      <c r="F41" s="708"/>
      <c r="G41" s="708"/>
      <c r="H41" s="708"/>
      <c r="I41" s="708"/>
    </row>
    <row r="42" spans="1:9" s="116" customFormat="1" ht="15.75">
      <c r="A42" s="695"/>
      <c r="B42" s="708"/>
      <c r="C42" s="708"/>
      <c r="D42" s="708"/>
      <c r="E42" s="708"/>
      <c r="F42" s="708"/>
      <c r="G42" s="708"/>
      <c r="H42" s="708"/>
      <c r="I42" s="70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2018-07-19T07:32:48Z</cp:lastPrinted>
  <dcterms:created xsi:type="dcterms:W3CDTF">2006-09-16T00:00:00Z</dcterms:created>
  <dcterms:modified xsi:type="dcterms:W3CDTF">2019-01-23T11:56:01Z</dcterms:modified>
  <cp:category/>
  <cp:version/>
  <cp:contentType/>
  <cp:contentStatus/>
</cp:coreProperties>
</file>