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05" windowWidth="10800" windowHeight="33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<sst xmlns="http://schemas.openxmlformats.org/spreadsheetml/2006/main" count="1059" uniqueCount="868">
  <si>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</si>
  <si>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</si>
  <si>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</si>
  <si>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</si>
  <si>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</si>
  <si>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</si>
  <si>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</si>
  <si>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</si>
  <si>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</si>
  <si>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</si>
  <si>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</si>
  <si>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</si>
  <si>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</si>
  <si>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</si>
  <si>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</si>
  <si>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</si>
  <si>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</si>
  <si>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</si>
  <si>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</si>
  <si>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</si>
  <si>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</si>
  <si>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</si>
  <si>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</si>
  <si>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</si>
  <si>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</si>
  <si>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</si>
  <si>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</si>
  <si>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</si>
  <si>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</si>
  <si>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</si>
  <si>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</si>
  <si>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</si>
  <si>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</si>
  <si>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</si>
  <si>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</si>
  <si>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</si>
  <si>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</si>
  <si>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</si>
  <si>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</si>
  <si>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</si>
  <si>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</si>
  <si>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</si>
  <si>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</si>
  <si>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</si>
  <si>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</si>
  <si>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</si>
  <si>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</si>
  <si>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</si>
  <si>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</si>
  <si>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</si>
  <si>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</si>
  <si>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</si>
  <si>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</si>
  <si>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</si>
  <si>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</si>
  <si>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</si>
  <si>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</si>
  <si>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</si>
  <si>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</si>
  <si>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</si>
  <si>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</si>
  <si>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</si>
  <si>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</si>
  <si>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</si>
  <si>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</si>
  <si>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</si>
  <si>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</si>
  <si>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</si>
  <si>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</si>
  <si>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</si>
  <si>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</si>
  <si>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</si>
  <si>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</si>
  <si>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</si>
  <si>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</si>
  <si>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</si>
  <si>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</si>
  <si>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</si>
  <si>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</si>
  <si>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</si>
  <si>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</si>
  <si>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</si>
  <si>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</si>
  <si>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</si>
  <si>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</si>
  <si>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</si>
  <si>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</si>
  <si>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</si>
  <si>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</si>
  <si>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</si>
  <si>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</si>
  <si>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</si>
  <si>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</si>
  <si>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</si>
  <si>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</si>
  <si>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</si>
  <si>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</si>
  <si>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</si>
  <si>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</si>
  <si>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</si>
  <si>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</si>
  <si>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</si>
  <si>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</si>
  <si>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</si>
  <si>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</si>
  <si>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</si>
  <si>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</si>
  <si>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</si>
  <si>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</si>
  <si>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</si>
  <si>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</si>
  <si>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</si>
  <si>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</si>
  <si>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</si>
  <si>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</si>
  <si>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</si>
  <si>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</si>
  <si>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</si>
  <si>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</si>
  <si>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</si>
  <si>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</si>
  <si>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</si>
  <si>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</si>
  <si>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</si>
  <si>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</si>
  <si>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</si>
  <si>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</si>
  <si>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</si>
  <si>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</si>
  <si>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</si>
  <si>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</si>
  <si>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</si>
  <si>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</si>
  <si>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</si>
  <si>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</si>
  <si>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</si>
  <si>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</si>
  <si>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</si>
  <si>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</si>
  <si>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</si>
  <si>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</si>
  <si>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</si>
  <si>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</si>
  <si>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</si>
  <si>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</si>
  <si>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</si>
  <si>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</si>
  <si>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</si>
  <si>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</si>
  <si>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</si>
  <si>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</si>
  <si>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</si>
  <si>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</si>
  <si>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</si>
  <si>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</si>
  <si>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</si>
  <si>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</si>
  <si>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</si>
  <si>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</si>
  <si>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</si>
  <si>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</si>
  <si>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</si>
  <si>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</si>
  <si>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</si>
  <si>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</si>
  <si>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</si>
  <si>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</si>
  <si>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</si>
  <si>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</si>
  <si>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</si>
  <si>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</si>
  <si>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</si>
  <si>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</si>
  <si>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</si>
  <si>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</si>
  <si>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</si>
  <si>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</si>
  <si>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</si>
  <si>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</si>
  <si>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</si>
  <si>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</si>
  <si>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</si>
  <si>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</si>
  <si>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</si>
  <si>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</si>
  <si>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</si>
  <si>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</si>
  <si>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</si>
  <si>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</si>
  <si>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</si>
  <si>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</si>
  <si>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</si>
  <si>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</si>
  <si>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</si>
  <si>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</si>
  <si>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</si>
  <si>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</si>
  <si>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</si>
  <si>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</si>
  <si>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</si>
  <si>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</si>
  <si>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</si>
  <si>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</si>
  <si>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</si>
  <si>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</si>
  <si>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</si>
  <si>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</si>
  <si>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</si>
  <si>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</si>
  <si>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</si>
  <si>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</si>
  <si>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</si>
  <si>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</si>
  <si>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</si>
  <si>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</si>
  <si>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</si>
  <si>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</si>
  <si>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</si>
  <si>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</si>
  <si>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</si>
  <si>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</si>
  <si>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</si>
  <si>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</si>
  <si>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</si>
  <si>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</si>
  <si>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</si>
  <si>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</si>
  <si>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</si>
  <si>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</si>
  <si>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</si>
  <si>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</si>
  <si>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</si>
  <si>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</si>
  <si>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</si>
  <si>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</si>
  <si>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</si>
  <si>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</si>
  <si>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</si>
  <si>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</si>
  <si>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</si>
  <si>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</si>
  <si>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</si>
  <si>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</si>
  <si>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</si>
  <si>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</si>
  <si>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</si>
  <si>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</si>
  <si>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</si>
  <si>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</si>
  <si>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</si>
  <si>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</si>
  <si>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</si>
  <si>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</si>
  <si>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</si>
  <si>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</si>
  <si>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</si>
  <si>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</si>
  <si>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</si>
  <si>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</si>
  <si>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</si>
  <si>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</si>
  <si>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</si>
  <si>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</si>
  <si>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</si>
  <si>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</si>
  <si>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</si>
  <si>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</si>
  <si>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</si>
  <si>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</si>
  <si>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</si>
  <si>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</si>
  <si>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</si>
  <si>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</si>
  <si>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</si>
  <si>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</si>
  <si>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</si>
  <si>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</si>
  <si>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</si>
  <si>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</si>
  <si>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</si>
  <si>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</si>
  <si>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</si>
  <si>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</si>
  <si>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</si>
  <si>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</si>
  <si>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</si>
  <si>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</si>
  <si>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</si>
  <si>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</si>
  <si>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</si>
  <si>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</si>
  <si>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</si>
  <si>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</si>
  <si>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</si>
  <si>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</si>
  <si>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</si>
  <si>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</si>
  <si>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</si>
  <si>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</si>
  <si>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</si>
  <si>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</si>
  <si>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</si>
  <si>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</si>
  <si>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</si>
  <si>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</si>
  <si>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</si>
  <si>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</si>
  <si>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</si>
  <si>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</si>
  <si>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</si>
  <si>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</si>
  <si>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</si>
  <si>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</si>
  <si>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</si>
  <si>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</si>
  <si>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</si>
  <si>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</si>
  <si>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</si>
  <si>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</si>
  <si>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</si>
  <si>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</si>
  <si>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</si>
  <si>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</si>
  <si>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</si>
  <si>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</si>
  <si>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</si>
  <si>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</si>
  <si>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</si>
  <si>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</si>
  <si>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</si>
  <si>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</si>
  <si>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</si>
  <si>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</si>
  <si>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</si>
  <si>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</si>
  <si>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</si>
  <si>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</si>
  <si>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</si>
  <si>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</si>
  <si>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</si>
  <si>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</si>
  <si>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</si>
  <si>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</si>
  <si>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</si>
  <si>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</si>
  <si>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</si>
  <si>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</si>
  <si>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</si>
  <si>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</si>
  <si>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</si>
  <si>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</si>
  <si>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</si>
  <si>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</si>
  <si>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</si>
  <si>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</si>
  <si>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</si>
  <si>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</si>
  <si>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</si>
  <si>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</si>
  <si>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</si>
  <si>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</si>
  <si>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</si>
  <si>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</si>
  <si>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</si>
  <si>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</si>
  <si>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</si>
  <si>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</si>
  <si>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</si>
  <si>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</si>
  <si>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</si>
  <si>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</si>
  <si>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</si>
  <si>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</si>
  <si>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</si>
  <si>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</si>
  <si>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</si>
  <si>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</si>
  <si>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</si>
  <si>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</si>
  <si>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</si>
  <si>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</si>
  <si>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</si>
  <si>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</si>
  <si>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</si>
  <si>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</si>
  <si>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</si>
  <si>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</si>
  <si>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</si>
  <si>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</si>
  <si>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</si>
  <si>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</si>
  <si>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</si>
  <si>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</si>
  <si>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</si>
  <si>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</si>
  <si>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</si>
  <si>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</si>
  <si>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</si>
  <si>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</si>
  <si>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</si>
  <si>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</si>
  <si>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</si>
  <si>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</si>
  <si>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</si>
  <si>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</si>
  <si>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</si>
  <si>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</si>
  <si>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</si>
  <si>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</si>
  <si>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</si>
  <si>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</si>
  <si>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</si>
  <si>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</si>
  <si>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</si>
  <si>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</si>
  <si>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</si>
  <si>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</si>
  <si>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</si>
  <si>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</si>
  <si>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</si>
  <si>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</si>
  <si>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</si>
  <si>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</si>
  <si>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</si>
  <si>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</si>
  <si>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</si>
  <si>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</si>
  <si>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</si>
  <si>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</si>
  <si>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</si>
  <si>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</si>
  <si>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</si>
  <si>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</si>
  <si>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</si>
  <si>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</si>
  <si>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</si>
  <si>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</si>
  <si>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</si>
  <si>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</si>
  <si>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</si>
  <si>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</si>
  <si>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</si>
  <si>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</si>
  <si>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</si>
  <si>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</si>
  <si>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</si>
  <si>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</si>
  <si>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</si>
  <si>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</si>
  <si>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</si>
  <si>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</si>
  <si>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</si>
  <si>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</si>
  <si>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</si>
  <si>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</si>
  <si>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</si>
  <si>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</si>
  <si>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</si>
  <si>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</si>
  <si>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</si>
  <si>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</si>
  <si>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</si>
  <si>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</si>
  <si>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</si>
  <si>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</si>
  <si>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</si>
  <si>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</si>
  <si>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</si>
  <si>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</si>
  <si>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</si>
  <si>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</si>
  <si>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</si>
  <si>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</si>
  <si>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</si>
  <si>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</si>
  <si>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</si>
  <si>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</si>
  <si>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</si>
  <si>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</si>
  <si>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</si>
  <si>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</si>
  <si>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</si>
  <si>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</si>
  <si>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</si>
  <si>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</si>
  <si>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</si>
  <si>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</si>
  <si>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</si>
  <si>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</si>
  <si>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</si>
  <si>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</si>
  <si>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</si>
  <si>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</si>
  <si>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</si>
  <si>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</si>
  <si>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</si>
  <si>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</si>
  <si>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</si>
  <si>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</si>
  <si>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</si>
  <si>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</si>
  <si>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</si>
  <si>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</si>
  <si>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</si>
  <si>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</si>
  <si>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</si>
  <si>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</si>
  <si>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</si>
  <si>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</si>
  <si>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</si>
  <si>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</si>
  <si>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</si>
  <si>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</si>
  <si>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</si>
  <si>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</si>
  <si>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</si>
  <si>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</si>
  <si>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</si>
  <si>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</si>
  <si>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</si>
  <si>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</si>
  <si>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</si>
  <si>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</si>
  <si>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</si>
  <si>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</si>
  <si>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</si>
  <si>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</si>
  <si>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</si>
  <si>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</si>
  <si>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</si>
  <si>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</si>
  <si>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</si>
  <si>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</si>
  <si>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</si>
  <si>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</si>
  <si>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</si>
  <si>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</si>
  <si>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</si>
  <si>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</si>
  <si>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</si>
  <si>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</si>
  <si>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</si>
  <si>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</si>
  <si>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</si>
  <si>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</si>
  <si>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</si>
  <si>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</si>
  <si>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</si>
  <si>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</si>
  <si>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</si>
  <si>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</si>
  <si>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</si>
  <si>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</si>
  <si>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</si>
  <si>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</si>
  <si>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</si>
  <si>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</si>
  <si>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</si>
  <si>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</si>
  <si>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</si>
  <si>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</si>
  <si>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</si>
  <si>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</si>
  <si>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</si>
  <si>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</si>
  <si>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</si>
  <si>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</si>
  <si>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</si>
  <si>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</si>
  <si>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</si>
  <si>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</si>
  <si>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</si>
  <si>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</si>
  <si>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</si>
  <si>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</si>
  <si>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</si>
  <si>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</si>
  <si>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</si>
  <si>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</si>
  <si>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</si>
  <si>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</si>
  <si>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</si>
  <si>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</si>
  <si>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</si>
  <si>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</si>
  <si>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</si>
  <si>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</si>
  <si>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</si>
  <si>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</si>
  <si>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</si>
  <si>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</si>
  <si>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</si>
  <si>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</si>
  <si>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</si>
  <si>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</si>
  <si>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</si>
  <si>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</si>
  <si>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</si>
  <si>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</si>
  <si>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</si>
  <si>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</si>
  <si>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</si>
  <si>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</si>
  <si>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</si>
  <si>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</si>
  <si>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</si>
  <si>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</si>
  <si>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</si>
  <si>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</si>
  <si>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</si>
  <si>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</si>
  <si>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</si>
  <si>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</si>
  <si>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</si>
  <si>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</si>
  <si>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</si>
  <si>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</si>
  <si>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</si>
  <si>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</si>
  <si>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</si>
  <si>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</si>
  <si>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</si>
  <si>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</si>
  <si>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</si>
  <si>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</si>
  <si>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</si>
  <si>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</si>
  <si>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</si>
  <si>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</si>
  <si>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</si>
  <si>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</si>
  <si>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</si>
  <si>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</si>
  <si>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</si>
  <si>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</si>
  <si>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</si>
  <si>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</si>
  <si>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</si>
  <si>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</si>
  <si>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</si>
  <si>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</si>
  <si>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</si>
  <si>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</si>
  <si>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</si>
  <si>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</si>
  <si>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</si>
  <si>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</si>
  <si>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</si>
  <si>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</si>
  <si>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</si>
  <si>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</si>
  <si>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</si>
  <si>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</si>
  <si>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</si>
  <si>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</si>
  <si>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</si>
  <si>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</si>
  <si>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</si>
  <si>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</si>
  <si>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</si>
  <si>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</si>
  <si>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</si>
  <si>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</si>
  <si>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</si>
  <si>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</si>
  <si>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</si>
  <si>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</si>
  <si>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</si>
  <si>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</si>
  <si>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</si>
  <si>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</si>
  <si>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</si>
  <si>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</si>
  <si>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</si>
  <si>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</si>
  <si>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</si>
  <si>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</si>
  <si>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</si>
  <si>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</si>
  <si>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</si>
  <si>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</si>
  <si>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</si>
  <si>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</si>
  <si>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</si>
  <si>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</si>
  <si>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</si>
  <si>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</si>
  <si>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</si>
  <si>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</si>
  <si>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</si>
  <si>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</si>
  <si>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</si>
  <si>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</si>
  <si>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</si>
  <si>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</si>
  <si>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</si>
  <si>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</si>
  <si>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</si>
  <si>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</si>
  <si>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</si>
  <si>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</si>
  <si>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</si>
  <si>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</si>
  <si>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</si>
  <si>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</si>
  <si>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</si>
  <si>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</si>
  <si>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</si>
  <si>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</si>
  <si>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</si>
  <si>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</si>
  <si>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</si>
  <si>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</si>
  <si>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</si>
  <si>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</si>
  <si>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</si>
  <si>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</si>
  <si>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</si>
  <si>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</si>
  <si>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</si>
  <si>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</si>
  <si>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</si>
  <si>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</si>
  <si>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</si>
  <si>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</si>
  <si>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</si>
  <si>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</si>
  <si>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</si>
  <si>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</si>
  <si>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</si>
  <si>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</si>
  <si>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</si>
  <si>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</si>
  <si>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</si>
  <si>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</si>
  <si>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</si>
  <si>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</si>
  <si>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</si>
  <si>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</si>
  <si>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</si>
  <si>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</si>
  <si>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</si>
  <si>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</si>
  <si>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</si>
  <si>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</si>
  <si>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</si>
  <si>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</si>
  <si>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</si>
  <si>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</si>
  <si>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</si>
  <si>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</si>
  <si>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</si>
  <si>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</si>
  <si>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</si>
  <si>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</si>
  <si>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</si>
  <si>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</si>
  <si>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</si>
  <si>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</si>
  <si>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</si>
  <si>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</si>
  <si>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</si>
  <si>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</si>
  <si>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</si>
  <si>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</si>
  <si>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</si>
  <si>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</si>
  <si>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</si>
  <si>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</si>
  <si>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</si>
  <si>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</si>
  <si>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</si>
  <si>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</si>
  <si>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</si>
  <si>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</si>
  <si>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</si>
  <si>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</si>
  <si>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</si>
  <si>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</si>
  <si>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</si>
  <si>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</si>
  <si>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</si>
  <si>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</si>
  <si>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</si>
  <si>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</si>
  <si>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</si>
  <si>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</si>
  <si>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</si>
  <si>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</si>
  <si>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</si>
  <si>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</si>
  <si>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</si>
  <si>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</si>
  <si>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</si>
  <si>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</si>
  <si>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</si>
  <si>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</si>
  <si>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</si>
  <si>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</si>
  <si>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</si>
  <si>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</si>
  <si>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</si>
  <si>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</si>
  <si>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</si>
  <si>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</si>
  <si>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</si>
  <si>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</si>
  <si>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</si>
  <si>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</si>
  <si>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</si>
  <si>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</si>
  <si>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</si>
  <si>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</si>
  <si>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</si>
  <si>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</si>
  <si>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</si>
  <si>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</si>
  <si>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</si>
  <si>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</si>
  <si>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</si>
  <si>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</si>
  <si>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</si>
  <si>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</si>
  <si>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</si>
  <si>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</si>
  <si>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</si>
  <si>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</si>
  <si>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</si>
  <si>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</si>
  <si>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</si>
  <si>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</si>
  <si>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</si>
  <si>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</si>
  <si>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</si>
  <si>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</si>
  <si>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</si>
  <si>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</si>
  <si>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</si>
  <si>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</si>
  <si>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</si>
  <si>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</si>
  <si>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</si>
  <si>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</si>
  <si>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</si>
  <si>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</si>
  <si>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</si>
  <si>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</si>
  <si>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</si>
  <si>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</si>
  <si>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</si>
  <si>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</si>
  <si>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</si>
  <si>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</si>
  <si>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</si>
  <si>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</si>
  <si>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</si>
  <si>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Енергони АД</t>
  </si>
  <si>
    <t>неконсолидиран</t>
  </si>
  <si>
    <t xml:space="preserve">Съставител:  </t>
  </si>
  <si>
    <t xml:space="preserve">Ръководител: </t>
  </si>
  <si>
    <t xml:space="preserve"> Ръководител </t>
  </si>
  <si>
    <t>Съставител: Зоя Манолова</t>
  </si>
  <si>
    <t>Зоя Манолова</t>
  </si>
  <si>
    <t>Ръководител: Михаил Георгопападакос</t>
  </si>
  <si>
    <t>Михаил Георгопападакос</t>
  </si>
  <si>
    <t>1. Електра Юръп АД</t>
  </si>
  <si>
    <t>01.01.2015 - 31.12.2015</t>
  </si>
  <si>
    <t>Дата на съставяне: 29.03.2016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</si>
</sst>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/m/yyyy&quot; &quot;&quot;г.&quot;;@"/>
    <numFmt numFmtId="189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86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9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8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9" fontId="9" fillId="0" borderId="32" xfId="61" applyNumberFormat="1" applyFont="1" applyBorder="1" applyAlignment="1" applyProtection="1">
      <alignment horizontal="left" vertical="top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9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9" fontId="9" fillId="0" borderId="0" xfId="59" applyNumberFormat="1" applyFont="1" applyBorder="1" applyAlignment="1" applyProtection="1">
      <alignment horizontal="center" vertical="justify" wrapText="1"/>
      <protection/>
    </xf>
    <xf numFmtId="189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9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9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120" zoomScaleNormal="120" zoomScalePageLayoutView="0" workbookViewId="0" topLeftCell="A82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856</v>
      </c>
      <c r="F3" s="217" t="s">
        <v>2</v>
      </c>
      <c r="G3" s="172"/>
      <c r="H3" s="460">
        <v>200124320</v>
      </c>
    </row>
    <row r="4" spans="1:8" ht="15">
      <c r="A4" s="577" t="s">
        <v>3</v>
      </c>
      <c r="B4" s="583"/>
      <c r="C4" s="583"/>
      <c r="D4" s="583"/>
      <c r="E4" s="503" t="s">
        <v>857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 t="s">
        <v>159</v>
      </c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547563</v>
      </c>
      <c r="H11" s="152">
        <v>547563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547563</v>
      </c>
      <c r="H12" s="153">
        <v>547563</v>
      </c>
    </row>
    <row r="13" spans="1:8" ht="15">
      <c r="A13" s="235" t="s">
        <v>28</v>
      </c>
      <c r="B13" s="241" t="s">
        <v>29</v>
      </c>
      <c r="C13" s="151"/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178</v>
      </c>
      <c r="D16" s="151">
        <v>253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2329</v>
      </c>
      <c r="D17" s="151">
        <v>2329</v>
      </c>
      <c r="E17" s="243" t="s">
        <v>46</v>
      </c>
      <c r="F17" s="245" t="s">
        <v>47</v>
      </c>
      <c r="G17" s="154">
        <f>G11+G14+G15+G16</f>
        <v>547563</v>
      </c>
      <c r="H17" s="154">
        <f>H11+H14+H15+H16</f>
        <v>547563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2507</v>
      </c>
      <c r="D19" s="155">
        <f>SUM(D11:D18)</f>
        <v>2584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10425</v>
      </c>
      <c r="H20" s="158">
        <v>10425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</v>
      </c>
      <c r="H21" s="156">
        <f>SUM(H22:H24)</f>
        <v>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545222</v>
      </c>
      <c r="D23" s="151">
        <v>545222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</v>
      </c>
      <c r="H24" s="152">
        <v>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10428</v>
      </c>
      <c r="H25" s="154">
        <f>H19+H20+H21</f>
        <v>10428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545222</v>
      </c>
      <c r="D27" s="155">
        <f>SUM(D23:D26)</f>
        <v>545222</v>
      </c>
      <c r="E27" s="253" t="s">
        <v>83</v>
      </c>
      <c r="F27" s="242" t="s">
        <v>84</v>
      </c>
      <c r="G27" s="154">
        <f>SUM(G28:G30)</f>
        <v>-3230</v>
      </c>
      <c r="H27" s="154">
        <f>SUM(H28:H30)</f>
        <v>-2404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-3230</v>
      </c>
      <c r="H29" s="316">
        <v>-2404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-162</v>
      </c>
      <c r="H32" s="316">
        <v>-826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-3392</v>
      </c>
      <c r="H33" s="154">
        <f>H27+H31+H32</f>
        <v>-3230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105</v>
      </c>
      <c r="C34" s="155">
        <f>SUM(C35:C38)</f>
        <v>10411</v>
      </c>
      <c r="D34" s="155">
        <f>SUM(D35:D38)</f>
        <v>8995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554599</v>
      </c>
      <c r="H36" s="154">
        <f>H25+H17+H33</f>
        <v>554761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10411</v>
      </c>
      <c r="D38" s="151">
        <v>8995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190</v>
      </c>
      <c r="H43" s="152">
        <v>461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10411</v>
      </c>
      <c r="D45" s="155">
        <f>D34+D39+D44</f>
        <v>8995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>
        <v>0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190</v>
      </c>
      <c r="H49" s="154">
        <f>SUM(H43:H48)</f>
        <v>461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3746</v>
      </c>
      <c r="H53" s="152">
        <v>3746</v>
      </c>
    </row>
    <row r="54" spans="1:8" ht="15">
      <c r="A54" s="235" t="s">
        <v>166</v>
      </c>
      <c r="B54" s="249" t="s">
        <v>167</v>
      </c>
      <c r="C54" s="151">
        <v>3820</v>
      </c>
      <c r="D54" s="151">
        <v>3820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561960</v>
      </c>
      <c r="D55" s="155">
        <f>D19+D20+D21+D27+D32+D45+D51+D53+D54</f>
        <v>560621</v>
      </c>
      <c r="E55" s="237" t="s">
        <v>172</v>
      </c>
      <c r="F55" s="261" t="s">
        <v>173</v>
      </c>
      <c r="G55" s="154">
        <f>G49+G51+G52+G53+G54</f>
        <v>3936</v>
      </c>
      <c r="H55" s="154">
        <f>H49+H51+H52+H53+H54</f>
        <v>4207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3166</v>
      </c>
      <c r="H61" s="154">
        <f>SUM(H62:H68)</f>
        <v>2702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2857</v>
      </c>
      <c r="H62" s="152">
        <v>2405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232</v>
      </c>
      <c r="H64" s="152">
        <v>215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</v>
      </c>
      <c r="H66" s="152">
        <v>4</v>
      </c>
    </row>
    <row r="67" spans="1:8" ht="15">
      <c r="A67" s="235" t="s">
        <v>207</v>
      </c>
      <c r="B67" s="241" t="s">
        <v>208</v>
      </c>
      <c r="C67" s="151"/>
      <c r="D67" s="151">
        <v>689</v>
      </c>
      <c r="E67" s="237" t="s">
        <v>209</v>
      </c>
      <c r="F67" s="242" t="s">
        <v>210</v>
      </c>
      <c r="G67" s="152">
        <v>13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650</v>
      </c>
      <c r="D68" s="151">
        <v>635</v>
      </c>
      <c r="E68" s="237" t="s">
        <v>213</v>
      </c>
      <c r="F68" s="242" t="s">
        <v>214</v>
      </c>
      <c r="G68" s="152">
        <v>59</v>
      </c>
      <c r="H68" s="152">
        <v>67</v>
      </c>
    </row>
    <row r="69" spans="1:8" ht="15">
      <c r="A69" s="235" t="s">
        <v>215</v>
      </c>
      <c r="B69" s="241" t="s">
        <v>216</v>
      </c>
      <c r="C69" s="151"/>
      <c r="D69" s="151">
        <v>4</v>
      </c>
      <c r="E69" s="251" t="s">
        <v>78</v>
      </c>
      <c r="F69" s="242" t="s">
        <v>217</v>
      </c>
      <c r="G69" s="152">
        <v>794</v>
      </c>
      <c r="H69" s="152">
        <v>328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162</v>
      </c>
      <c r="H70" s="152">
        <v>162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4122</v>
      </c>
      <c r="H71" s="161">
        <f>H59+H60+H61+H69+H70</f>
        <v>3192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44</v>
      </c>
      <c r="D74" s="151">
        <v>209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697</v>
      </c>
      <c r="D75" s="155">
        <f>SUM(D67:D74)</f>
        <v>1539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4122</v>
      </c>
      <c r="H79" s="162">
        <f>H71+H74+H75+H76</f>
        <v>3192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697</v>
      </c>
      <c r="D93" s="155">
        <f>D64+D75+D84+D91+D92</f>
        <v>1539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562657</v>
      </c>
      <c r="D94" s="164">
        <f>D93+D55</f>
        <v>562160</v>
      </c>
      <c r="E94" s="448" t="s">
        <v>270</v>
      </c>
      <c r="F94" s="289" t="s">
        <v>271</v>
      </c>
      <c r="G94" s="165">
        <f>G36+G39+G55+G79</f>
        <v>562657</v>
      </c>
      <c r="H94" s="165">
        <f>H36+H39+H55+H79</f>
        <v>562160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846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867</v>
      </c>
      <c r="B98" s="431"/>
      <c r="C98" s="581" t="s">
        <v>861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863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130" zoomScaleNormal="130" zoomScalePageLayoutView="0" workbookViewId="0" topLeftCell="A22">
      <selection activeCell="B49" sqref="B49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Енергони АД</v>
      </c>
      <c r="C2" s="586"/>
      <c r="D2" s="586"/>
      <c r="E2" s="586"/>
      <c r="F2" s="588" t="s">
        <v>2</v>
      </c>
      <c r="G2" s="588"/>
      <c r="H2" s="525">
        <f>'справка №1-БАЛАНС'!H3</f>
        <v>200124320</v>
      </c>
    </row>
    <row r="3" spans="1:8" ht="15">
      <c r="A3" s="466" t="s">
        <v>274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01.01.2015 - 31.12.2015</v>
      </c>
      <c r="C4" s="587"/>
      <c r="D4" s="587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0</v>
      </c>
      <c r="D9" s="46">
        <v>29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74</v>
      </c>
      <c r="D10" s="46">
        <v>1025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52</v>
      </c>
      <c r="D11" s="46">
        <v>60</v>
      </c>
      <c r="E11" s="300" t="s">
        <v>292</v>
      </c>
      <c r="F11" s="548" t="s">
        <v>293</v>
      </c>
      <c r="G11" s="549"/>
      <c r="H11" s="549"/>
    </row>
    <row r="12" spans="1:8" ht="12">
      <c r="A12" s="298" t="s">
        <v>294</v>
      </c>
      <c r="B12" s="299" t="s">
        <v>295</v>
      </c>
      <c r="C12" s="46">
        <v>9</v>
      </c>
      <c r="D12" s="46">
        <v>45</v>
      </c>
      <c r="E12" s="300" t="s">
        <v>78</v>
      </c>
      <c r="F12" s="548" t="s">
        <v>296</v>
      </c>
      <c r="G12" s="549">
        <v>112</v>
      </c>
      <c r="H12" s="549">
        <v>631</v>
      </c>
    </row>
    <row r="13" spans="1:18" ht="12">
      <c r="A13" s="298" t="s">
        <v>297</v>
      </c>
      <c r="B13" s="299" t="s">
        <v>298</v>
      </c>
      <c r="C13" s="46">
        <v>1</v>
      </c>
      <c r="D13" s="46">
        <v>10</v>
      </c>
      <c r="E13" s="301" t="s">
        <v>51</v>
      </c>
      <c r="F13" s="550" t="s">
        <v>299</v>
      </c>
      <c r="G13" s="547">
        <f>SUM(G9:G12)</f>
        <v>112</v>
      </c>
      <c r="H13" s="547">
        <f>SUM(H9:H12)</f>
        <v>631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>
        <v>34</v>
      </c>
      <c r="H15" s="549"/>
    </row>
    <row r="16" spans="1:8" ht="12">
      <c r="A16" s="298" t="s">
        <v>306</v>
      </c>
      <c r="B16" s="299" t="s">
        <v>307</v>
      </c>
      <c r="C16" s="47">
        <v>25</v>
      </c>
      <c r="D16" s="47">
        <v>198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>
        <v>162</v>
      </c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161</v>
      </c>
      <c r="D19" s="49">
        <f>SUM(D9:D15)+D16</f>
        <v>1367</v>
      </c>
      <c r="E19" s="304" t="s">
        <v>316</v>
      </c>
      <c r="F19" s="551" t="s">
        <v>317</v>
      </c>
      <c r="G19" s="549">
        <v>7</v>
      </c>
      <c r="H19" s="549">
        <v>32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154</v>
      </c>
      <c r="D22" s="46">
        <v>137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7</v>
      </c>
      <c r="H24" s="547">
        <f>SUM(H19:H23)</f>
        <v>32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/>
      <c r="D25" s="46">
        <v>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154</v>
      </c>
      <c r="D26" s="49">
        <f>SUM(D22:D25)</f>
        <v>138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315</v>
      </c>
      <c r="D28" s="50">
        <f>D26+D19</f>
        <v>1505</v>
      </c>
      <c r="E28" s="127" t="s">
        <v>338</v>
      </c>
      <c r="F28" s="553" t="s">
        <v>339</v>
      </c>
      <c r="G28" s="547">
        <f>G13+G15+G24</f>
        <v>153</v>
      </c>
      <c r="H28" s="547">
        <f>H13+H15+H24</f>
        <v>663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162</v>
      </c>
      <c r="H30" s="53">
        <f>IF((D28-H28)&gt;0,D28-H28,0)</f>
        <v>842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315</v>
      </c>
      <c r="D33" s="49">
        <f>D28-D31+D32</f>
        <v>1505</v>
      </c>
      <c r="E33" s="127" t="s">
        <v>352</v>
      </c>
      <c r="F33" s="553" t="s">
        <v>353</v>
      </c>
      <c r="G33" s="53">
        <f>G32-G31+G28</f>
        <v>153</v>
      </c>
      <c r="H33" s="53">
        <f>H32-H31+H28</f>
        <v>663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162</v>
      </c>
      <c r="H34" s="547">
        <f>IF((D33-H33)&gt;0,D33-H33,0)</f>
        <v>842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-16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29"/>
      <c r="D37" s="429">
        <v>-16</v>
      </c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162</v>
      </c>
      <c r="H39" s="558">
        <f>IF(H34&gt;0,IF(D35+H34&lt;0,0,D35+H34),IF(D34-D35&lt;0,D35-D34,0))</f>
        <v>826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162</v>
      </c>
      <c r="H41" s="52">
        <f>IF(D39=0,IF(H39-H40&gt;0,H39-H40+D40,0),IF(D39-D40&lt;0,D40-D39+H40,0))</f>
        <v>826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315</v>
      </c>
      <c r="D42" s="53">
        <f>D33+D35+D39</f>
        <v>1489</v>
      </c>
      <c r="E42" s="128" t="s">
        <v>379</v>
      </c>
      <c r="F42" s="129" t="s">
        <v>380</v>
      </c>
      <c r="G42" s="53">
        <f>G39+G33</f>
        <v>315</v>
      </c>
      <c r="H42" s="53">
        <f>H39+H33</f>
        <v>1489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854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5">
        <v>42458</v>
      </c>
      <c r="C48" s="574" t="s">
        <v>815</v>
      </c>
      <c r="D48" s="584" t="s">
        <v>862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7" t="s">
        <v>859</v>
      </c>
      <c r="D50" s="585" t="s">
        <v>864</v>
      </c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25" zoomScaleNormal="125" zoomScalePageLayoutView="0" workbookViewId="0" topLeftCell="A25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382</v>
      </c>
      <c r="B4" s="469" t="str">
        <f>'справка №1-БАЛАНС'!E3</f>
        <v>Енергони АД</v>
      </c>
      <c r="C4" s="540" t="s">
        <v>2</v>
      </c>
      <c r="D4" s="540">
        <f>'справка №1-БАЛАНС'!H3</f>
        <v>200124320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01.01.2015 - 31.12.2015</v>
      </c>
      <c r="C6" s="471"/>
      <c r="D6" s="472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>
        <v>13</v>
      </c>
      <c r="E10" s="130"/>
      <c r="F10" s="130"/>
    </row>
    <row r="11" spans="1:13" ht="12">
      <c r="A11" s="332" t="s">
        <v>387</v>
      </c>
      <c r="B11" s="333" t="s">
        <v>388</v>
      </c>
      <c r="C11" s="54"/>
      <c r="D11" s="54">
        <v>-112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/>
      <c r="D13" s="54">
        <v>-50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49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-100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-11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-11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>
        <v>145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-61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84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-27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0</v>
      </c>
      <c r="D44" s="132">
        <v>27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tr">
        <f>'справка №1-БАЛАНС'!A98</f>
        <v>Дата на съставяне: 29.03.2016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861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863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="125" zoomScaleNormal="125" zoomScalePageLayoutView="0" workbookViewId="0" topLeftCell="A16">
      <selection activeCell="J20" sqref="J20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3" t="str">
        <f>'справка №1-БАЛАНС'!E3</f>
        <v>Енергони АД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200124320</v>
      </c>
      <c r="N3" s="2"/>
    </row>
    <row r="4" spans="1:15" s="531" customFormat="1" ht="13.5" customHeight="1">
      <c r="A4" s="466" t="s">
        <v>459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7" t="str">
        <f>'справка №1-БАЛАНС'!E5</f>
        <v>01.01.2015 - 31.12.2015</v>
      </c>
      <c r="C5" s="597"/>
      <c r="D5" s="597"/>
      <c r="E5" s="597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547563</v>
      </c>
      <c r="D11" s="58">
        <f>'справка №1-БАЛАНС'!H19</f>
        <v>0</v>
      </c>
      <c r="E11" s="58">
        <f>'справка №1-БАЛАНС'!H20</f>
        <v>10425</v>
      </c>
      <c r="F11" s="58">
        <f>'справка №1-БАЛАНС'!H22</f>
        <v>0</v>
      </c>
      <c r="G11" s="58">
        <f>'справка №1-БАЛАНС'!H23</f>
        <v>0</v>
      </c>
      <c r="H11" s="60">
        <v>3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-3230</v>
      </c>
      <c r="K11" s="60"/>
      <c r="L11" s="344">
        <f>SUM(C11:K11)</f>
        <v>554761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547563</v>
      </c>
      <c r="D15" s="61">
        <f aca="true" t="shared" si="2" ref="D15:M15">D11+D12</f>
        <v>0</v>
      </c>
      <c r="E15" s="61">
        <f t="shared" si="2"/>
        <v>10425</v>
      </c>
      <c r="F15" s="61">
        <f t="shared" si="2"/>
        <v>0</v>
      </c>
      <c r="G15" s="61">
        <f t="shared" si="2"/>
        <v>0</v>
      </c>
      <c r="H15" s="61">
        <f t="shared" si="2"/>
        <v>3</v>
      </c>
      <c r="I15" s="61">
        <f t="shared" si="2"/>
        <v>0</v>
      </c>
      <c r="J15" s="61">
        <f t="shared" si="2"/>
        <v>-3230</v>
      </c>
      <c r="K15" s="61">
        <f t="shared" si="2"/>
        <v>0</v>
      </c>
      <c r="L15" s="344">
        <f t="shared" si="1"/>
        <v>554761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-162</v>
      </c>
      <c r="K16" s="60"/>
      <c r="L16" s="344">
        <f t="shared" si="1"/>
        <v>-162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547563</v>
      </c>
      <c r="D29" s="59">
        <f aca="true" t="shared" si="6" ref="D29:M29">D17+D20+D21+D24+D28+D27+D15+D16</f>
        <v>0</v>
      </c>
      <c r="E29" s="59">
        <f t="shared" si="6"/>
        <v>10425</v>
      </c>
      <c r="F29" s="59">
        <f t="shared" si="6"/>
        <v>0</v>
      </c>
      <c r="G29" s="59">
        <f t="shared" si="6"/>
        <v>0</v>
      </c>
      <c r="H29" s="59">
        <f t="shared" si="6"/>
        <v>3</v>
      </c>
      <c r="I29" s="59">
        <f t="shared" si="6"/>
        <v>0</v>
      </c>
      <c r="J29" s="59">
        <f t="shared" si="6"/>
        <v>-3392</v>
      </c>
      <c r="K29" s="59">
        <f t="shared" si="6"/>
        <v>0</v>
      </c>
      <c r="L29" s="344">
        <f t="shared" si="1"/>
        <v>554599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547563</v>
      </c>
      <c r="D32" s="59">
        <f t="shared" si="7"/>
        <v>0</v>
      </c>
      <c r="E32" s="59">
        <f t="shared" si="7"/>
        <v>10425</v>
      </c>
      <c r="F32" s="59">
        <f t="shared" si="7"/>
        <v>0</v>
      </c>
      <c r="G32" s="59">
        <f t="shared" si="7"/>
        <v>0</v>
      </c>
      <c r="H32" s="59">
        <f t="shared" si="7"/>
        <v>3</v>
      </c>
      <c r="I32" s="59">
        <f t="shared" si="7"/>
        <v>0</v>
      </c>
      <c r="J32" s="59">
        <f t="shared" si="7"/>
        <v>-3392</v>
      </c>
      <c r="K32" s="59">
        <f t="shared" si="7"/>
        <v>0</v>
      </c>
      <c r="L32" s="344">
        <f t="shared" si="1"/>
        <v>554599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855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tr">
        <f>'справка №1-БАЛАНС'!A98</f>
        <v>Дата на съставяне: 29.03.2016</v>
      </c>
      <c r="B38" s="19"/>
      <c r="C38" s="15"/>
      <c r="D38" s="592" t="s">
        <v>815</v>
      </c>
      <c r="E38" s="592"/>
      <c r="F38" s="592" t="s">
        <v>862</v>
      </c>
      <c r="G38" s="592"/>
      <c r="H38" s="592"/>
      <c r="I38" s="592"/>
      <c r="J38" s="15" t="s">
        <v>860</v>
      </c>
      <c r="K38" s="15"/>
      <c r="L38" s="592" t="s">
        <v>864</v>
      </c>
      <c r="M38" s="592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0" zoomScaleNormal="110" zoomScalePageLayoutView="0" workbookViewId="0" topLeftCell="A22">
      <selection activeCell="F31" sqref="F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382</v>
      </c>
      <c r="B2" s="604"/>
      <c r="C2" s="605" t="str">
        <f>'справка №1-БАЛАНС'!E3</f>
        <v>Енергони АД</v>
      </c>
      <c r="D2" s="605"/>
      <c r="E2" s="605"/>
      <c r="F2" s="605"/>
      <c r="G2" s="605"/>
      <c r="H2" s="605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200124320</v>
      </c>
      <c r="P2" s="482"/>
      <c r="Q2" s="482"/>
      <c r="R2" s="525"/>
    </row>
    <row r="3" spans="1:18" ht="15">
      <c r="A3" s="603" t="s">
        <v>5</v>
      </c>
      <c r="B3" s="604"/>
      <c r="C3" s="606" t="str">
        <f>'справка №1-БАЛАНС'!E5</f>
        <v>01.01.2015 - 31.12.2015</v>
      </c>
      <c r="D3" s="606"/>
      <c r="E3" s="606"/>
      <c r="F3" s="484"/>
      <c r="G3" s="484"/>
      <c r="H3" s="484"/>
      <c r="I3" s="484"/>
      <c r="J3" s="484"/>
      <c r="K3" s="484"/>
      <c r="L3" s="484"/>
      <c r="M3" s="607" t="s">
        <v>4</v>
      </c>
      <c r="N3" s="60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521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522</v>
      </c>
    </row>
    <row r="5" spans="1:18" s="100" customFormat="1" ht="30.75" customHeight="1">
      <c r="A5" s="608" t="s">
        <v>462</v>
      </c>
      <c r="B5" s="609"/>
      <c r="C5" s="612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10"/>
      <c r="B6" s="611"/>
      <c r="C6" s="613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25</v>
      </c>
      <c r="E11" s="189"/>
      <c r="F11" s="189">
        <v>10</v>
      </c>
      <c r="G11" s="74">
        <f t="shared" si="2"/>
        <v>15</v>
      </c>
      <c r="H11" s="65"/>
      <c r="I11" s="65"/>
      <c r="J11" s="74">
        <f t="shared" si="3"/>
        <v>15</v>
      </c>
      <c r="K11" s="65">
        <v>23</v>
      </c>
      <c r="L11" s="65">
        <v>2</v>
      </c>
      <c r="M11" s="65">
        <v>10</v>
      </c>
      <c r="N11" s="74">
        <f t="shared" si="4"/>
        <v>15</v>
      </c>
      <c r="O11" s="65"/>
      <c r="P11" s="65"/>
      <c r="Q11" s="74">
        <f t="shared" si="0"/>
        <v>15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342</v>
      </c>
      <c r="E14" s="189"/>
      <c r="F14" s="189">
        <v>48</v>
      </c>
      <c r="G14" s="74">
        <f t="shared" si="2"/>
        <v>294</v>
      </c>
      <c r="H14" s="65"/>
      <c r="I14" s="65"/>
      <c r="J14" s="74">
        <f t="shared" si="3"/>
        <v>294</v>
      </c>
      <c r="K14" s="65">
        <v>89</v>
      </c>
      <c r="L14" s="65">
        <v>50</v>
      </c>
      <c r="M14" s="65">
        <v>23</v>
      </c>
      <c r="N14" s="74">
        <f t="shared" si="4"/>
        <v>116</v>
      </c>
      <c r="O14" s="65"/>
      <c r="P14" s="65"/>
      <c r="Q14" s="74">
        <f t="shared" si="0"/>
        <v>116</v>
      </c>
      <c r="R14" s="74">
        <f t="shared" si="1"/>
        <v>178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851</v>
      </c>
      <c r="B15" s="374" t="s">
        <v>852</v>
      </c>
      <c r="C15" s="455" t="s">
        <v>853</v>
      </c>
      <c r="D15" s="456">
        <v>2329</v>
      </c>
      <c r="E15" s="456"/>
      <c r="F15" s="456"/>
      <c r="G15" s="74">
        <f t="shared" si="2"/>
        <v>2329</v>
      </c>
      <c r="H15" s="457"/>
      <c r="I15" s="457"/>
      <c r="J15" s="74">
        <f t="shared" si="3"/>
        <v>2329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2329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2696</v>
      </c>
      <c r="E17" s="194">
        <f>SUM(E9:E16)</f>
        <v>0</v>
      </c>
      <c r="F17" s="194">
        <f>SUM(F9:F16)</f>
        <v>58</v>
      </c>
      <c r="G17" s="74">
        <f t="shared" si="2"/>
        <v>2638</v>
      </c>
      <c r="H17" s="75">
        <f>SUM(H9:H16)</f>
        <v>0</v>
      </c>
      <c r="I17" s="75">
        <f>SUM(I9:I16)</f>
        <v>0</v>
      </c>
      <c r="J17" s="74">
        <f t="shared" si="3"/>
        <v>2638</v>
      </c>
      <c r="K17" s="75">
        <f>SUM(K9:K16)</f>
        <v>112</v>
      </c>
      <c r="L17" s="75">
        <f>SUM(L9:L16)</f>
        <v>52</v>
      </c>
      <c r="M17" s="75">
        <f>SUM(M9:M16)</f>
        <v>33</v>
      </c>
      <c r="N17" s="74">
        <f t="shared" si="4"/>
        <v>131</v>
      </c>
      <c r="O17" s="75">
        <f>SUM(O9:O16)</f>
        <v>0</v>
      </c>
      <c r="P17" s="75">
        <f>SUM(P9:P16)</f>
        <v>0</v>
      </c>
      <c r="Q17" s="74">
        <f t="shared" si="5"/>
        <v>131</v>
      </c>
      <c r="R17" s="74">
        <f t="shared" si="6"/>
        <v>2507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545222</v>
      </c>
      <c r="E21" s="189"/>
      <c r="F21" s="189"/>
      <c r="G21" s="74">
        <f t="shared" si="2"/>
        <v>545222</v>
      </c>
      <c r="H21" s="65"/>
      <c r="I21" s="65"/>
      <c r="J21" s="74">
        <f t="shared" si="3"/>
        <v>545222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545222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545222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545222</v>
      </c>
      <c r="H25" s="66">
        <f t="shared" si="7"/>
        <v>0</v>
      </c>
      <c r="I25" s="66">
        <f t="shared" si="7"/>
        <v>0</v>
      </c>
      <c r="J25" s="67">
        <f t="shared" si="3"/>
        <v>545222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545222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8995</v>
      </c>
      <c r="E27" s="192">
        <f aca="true" t="shared" si="8" ref="E27:P27">SUM(E28:E31)</f>
        <v>1416</v>
      </c>
      <c r="F27" s="192">
        <f t="shared" si="8"/>
        <v>0</v>
      </c>
      <c r="G27" s="71">
        <f t="shared" si="2"/>
        <v>10411</v>
      </c>
      <c r="H27" s="70">
        <f t="shared" si="8"/>
        <v>0</v>
      </c>
      <c r="I27" s="70">
        <f t="shared" si="8"/>
        <v>0</v>
      </c>
      <c r="J27" s="71">
        <f t="shared" si="3"/>
        <v>10411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10411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>
        <v>8995</v>
      </c>
      <c r="E31" s="189">
        <v>1416</v>
      </c>
      <c r="F31" s="189"/>
      <c r="G31" s="74">
        <f t="shared" si="2"/>
        <v>10411</v>
      </c>
      <c r="H31" s="72"/>
      <c r="I31" s="72"/>
      <c r="J31" s="74">
        <f t="shared" si="3"/>
        <v>10411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10411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8995</v>
      </c>
      <c r="E38" s="194">
        <f aca="true" t="shared" si="12" ref="E38:P38">E27+E32+E37</f>
        <v>1416</v>
      </c>
      <c r="F38" s="194">
        <f t="shared" si="12"/>
        <v>0</v>
      </c>
      <c r="G38" s="74">
        <f t="shared" si="2"/>
        <v>10411</v>
      </c>
      <c r="H38" s="75">
        <f t="shared" si="12"/>
        <v>0</v>
      </c>
      <c r="I38" s="75">
        <f t="shared" si="12"/>
        <v>0</v>
      </c>
      <c r="J38" s="74">
        <f t="shared" si="3"/>
        <v>10411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10411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600</v>
      </c>
      <c r="B39" s="370" t="s">
        <v>601</v>
      </c>
      <c r="C39" s="369" t="s">
        <v>602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603</v>
      </c>
      <c r="C40" s="359" t="s">
        <v>604</v>
      </c>
      <c r="D40" s="437">
        <f>D17+D18+D19+D25+D38+D39</f>
        <v>556913</v>
      </c>
      <c r="E40" s="437">
        <f>E17+E18+E19+E25+E38+E39</f>
        <v>1416</v>
      </c>
      <c r="F40" s="437">
        <f aca="true" t="shared" si="13" ref="F40:R40">F17+F18+F19+F25+F38+F39</f>
        <v>58</v>
      </c>
      <c r="G40" s="437">
        <f t="shared" si="13"/>
        <v>558271</v>
      </c>
      <c r="H40" s="437">
        <f t="shared" si="13"/>
        <v>0</v>
      </c>
      <c r="I40" s="437">
        <f t="shared" si="13"/>
        <v>0</v>
      </c>
      <c r="J40" s="437">
        <f t="shared" si="13"/>
        <v>558271</v>
      </c>
      <c r="K40" s="437">
        <f t="shared" si="13"/>
        <v>112</v>
      </c>
      <c r="L40" s="437">
        <f t="shared" si="13"/>
        <v>52</v>
      </c>
      <c r="M40" s="437">
        <f t="shared" si="13"/>
        <v>33</v>
      </c>
      <c r="N40" s="437">
        <f t="shared" si="13"/>
        <v>131</v>
      </c>
      <c r="O40" s="437">
        <f t="shared" si="13"/>
        <v>0</v>
      </c>
      <c r="P40" s="437">
        <f t="shared" si="13"/>
        <v>0</v>
      </c>
      <c r="Q40" s="437">
        <f t="shared" si="13"/>
        <v>131</v>
      </c>
      <c r="R40" s="437">
        <f t="shared" si="13"/>
        <v>558140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29.03.2016</v>
      </c>
      <c r="C44" s="354"/>
      <c r="D44" s="355"/>
      <c r="E44" s="355"/>
      <c r="F44" s="355"/>
      <c r="G44" s="351"/>
      <c r="H44" s="356" t="s">
        <v>861</v>
      </c>
      <c r="I44" s="356"/>
      <c r="J44" s="356"/>
      <c r="K44" s="598"/>
      <c r="L44" s="598"/>
      <c r="M44" s="598"/>
      <c r="N44" s="598"/>
      <c r="O44" s="599" t="s">
        <v>863</v>
      </c>
      <c r="P44" s="600"/>
      <c r="Q44" s="600"/>
      <c r="R44" s="60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C5:C6"/>
    <mergeCell ref="J5:J6"/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50" zoomScaleNormal="150" zoomScalePageLayoutView="0" workbookViewId="0" topLeftCell="A94">
      <selection activeCell="A107" sqref="A107:F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20" t="str">
        <f>'справка №1-БАЛАНС'!E3</f>
        <v>Енергони АД</v>
      </c>
      <c r="C3" s="621"/>
      <c r="D3" s="525" t="s">
        <v>2</v>
      </c>
      <c r="E3" s="107">
        <f>'справка №1-БАЛАНС'!H3</f>
        <v>200124320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8" t="str">
        <f>'справка №1-БАЛАНС'!E5</f>
        <v>01.01.2015 - 31.12.2015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607</v>
      </c>
      <c r="B5" s="495"/>
      <c r="C5" s="496"/>
      <c r="D5" s="107"/>
      <c r="E5" s="497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3820</v>
      </c>
      <c r="D21" s="108"/>
      <c r="E21" s="120">
        <f t="shared" si="0"/>
        <v>3820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650</v>
      </c>
      <c r="D28" s="108">
        <v>650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3</v>
      </c>
      <c r="D35" s="108">
        <v>3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>
        <v>0</v>
      </c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44</v>
      </c>
      <c r="D38" s="105">
        <f>SUM(D39:D42)</f>
        <v>44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44</v>
      </c>
      <c r="D42" s="108">
        <v>44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697</v>
      </c>
      <c r="D43" s="104">
        <f>D24+D28+D29+D31+D30+D32+D33+D38</f>
        <v>697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4517</v>
      </c>
      <c r="D44" s="103">
        <f>D43+D21+D19+D9</f>
        <v>697</v>
      </c>
      <c r="E44" s="118">
        <f>E43+E21+E19+E9</f>
        <v>3820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190</v>
      </c>
      <c r="D52" s="103">
        <f>SUM(D53:D55)</f>
        <v>0</v>
      </c>
      <c r="E52" s="119">
        <f>C52-D52</f>
        <v>190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>
        <v>190</v>
      </c>
      <c r="D53" s="108"/>
      <c r="E53" s="119">
        <f>C53-D53</f>
        <v>190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190</v>
      </c>
      <c r="D66" s="103">
        <f>D52+D56+D61+D62+D63+D64</f>
        <v>0</v>
      </c>
      <c r="E66" s="119">
        <f t="shared" si="1"/>
        <v>190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3746</v>
      </c>
      <c r="D68" s="108"/>
      <c r="E68" s="119">
        <f t="shared" si="1"/>
        <v>3746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2857</v>
      </c>
      <c r="D71" s="105">
        <f>SUM(D72:D74)</f>
        <v>2857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2857</v>
      </c>
      <c r="D74" s="108">
        <v>2857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309</v>
      </c>
      <c r="D85" s="104">
        <f>SUM(D86:D90)+D94</f>
        <v>309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232</v>
      </c>
      <c r="D87" s="108">
        <v>232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5</v>
      </c>
      <c r="D89" s="108">
        <v>5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59</v>
      </c>
      <c r="D90" s="103">
        <f>SUM(D91:D93)</f>
        <v>59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55</v>
      </c>
      <c r="D92" s="108">
        <v>55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13</v>
      </c>
      <c r="D94" s="108">
        <v>13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794</v>
      </c>
      <c r="D95" s="108">
        <v>794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3960</v>
      </c>
      <c r="D96" s="104">
        <f>D85+D80+D75+D71+D95</f>
        <v>3960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7896</v>
      </c>
      <c r="D97" s="104">
        <f>D96+D68+D66</f>
        <v>3960</v>
      </c>
      <c r="E97" s="104">
        <f>E96+E68+E66</f>
        <v>3936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162</v>
      </c>
      <c r="D104" s="108"/>
      <c r="E104" s="108"/>
      <c r="F104" s="125">
        <f>C104+D104-E104</f>
        <v>162</v>
      </c>
    </row>
    <row r="105" spans="1:16" ht="12">
      <c r="A105" s="412" t="s">
        <v>774</v>
      </c>
      <c r="B105" s="395" t="s">
        <v>775</v>
      </c>
      <c r="C105" s="103">
        <f>SUM(C102:C104)</f>
        <v>162</v>
      </c>
      <c r="D105" s="103">
        <f>SUM(D102:D104)</f>
        <v>0</v>
      </c>
      <c r="E105" s="103">
        <f>SUM(E102:E104)</f>
        <v>0</v>
      </c>
      <c r="F105" s="103">
        <f>SUM(F102:F104)</f>
        <v>162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tr">
        <f>'справка №1-БАЛАНС'!A98</f>
        <v>Дата на съставяне: 29.03.2016</v>
      </c>
      <c r="B109" s="615"/>
      <c r="C109" s="615" t="s">
        <v>861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863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="125" zoomScaleNormal="125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22" t="str">
        <f>'справка №1-БАЛАНС'!E3</f>
        <v>Енергони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200124320</v>
      </c>
    </row>
    <row r="5" spans="1:9" ht="15">
      <c r="A5" s="500" t="s">
        <v>5</v>
      </c>
      <c r="B5" s="623" t="str">
        <f>'справка №1-БАЛАНС'!E5</f>
        <v>01.01.2015 - 31.12.2015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780</v>
      </c>
    </row>
    <row r="7" spans="1:9" s="519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790</v>
      </c>
      <c r="B12" s="90" t="s">
        <v>791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20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20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805</v>
      </c>
      <c r="B22" s="90" t="s">
        <v>806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tr">
        <f>'справка №1-БАЛАНС'!A98</f>
        <v>Дата на съставяне: 29.03.2016</v>
      </c>
      <c r="B30" s="625"/>
      <c r="C30" s="625"/>
      <c r="D30" s="458" t="s">
        <v>858</v>
      </c>
      <c r="E30" s="624" t="s">
        <v>862</v>
      </c>
      <c r="F30" s="624"/>
      <c r="G30" s="624"/>
      <c r="H30" s="420" t="s">
        <v>859</v>
      </c>
      <c r="I30" s="624" t="s">
        <v>864</v>
      </c>
      <c r="J30" s="624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="125" zoomScaleNormal="125" zoomScalePageLayoutView="0" workbookViewId="0" topLeftCell="A133">
      <selection activeCell="A151" sqref="A151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Енергони АД</v>
      </c>
      <c r="C5" s="629"/>
      <c r="D5" s="629"/>
      <c r="E5" s="569" t="s">
        <v>2</v>
      </c>
      <c r="F5" s="450">
        <f>'справка №1-БАЛАНС'!H3</f>
        <v>200124320</v>
      </c>
    </row>
    <row r="6" spans="1:13" ht="15" customHeight="1">
      <c r="A6" s="27" t="s">
        <v>818</v>
      </c>
      <c r="B6" s="630" t="str">
        <f>'справка №1-БАЛАНС'!E5</f>
        <v>01.01.2015 - 31.12.2015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819</v>
      </c>
      <c r="B8" s="32" t="s">
        <v>8</v>
      </c>
      <c r="C8" s="33" t="s">
        <v>820</v>
      </c>
      <c r="D8" s="33" t="s">
        <v>821</v>
      </c>
      <c r="E8" s="33" t="s">
        <v>822</v>
      </c>
      <c r="F8" s="33" t="s">
        <v>823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8"/>
      <c r="D10" s="428"/>
      <c r="E10" s="428"/>
      <c r="F10" s="428"/>
    </row>
    <row r="11" spans="1:6" ht="18" customHeight="1">
      <c r="A11" s="36" t="s">
        <v>825</v>
      </c>
      <c r="B11" s="37"/>
      <c r="C11" s="428"/>
      <c r="D11" s="428"/>
      <c r="E11" s="428"/>
      <c r="F11" s="428"/>
    </row>
    <row r="12" spans="1:6" ht="14.25" customHeight="1">
      <c r="A12" s="36">
        <v>1</v>
      </c>
      <c r="B12" s="37"/>
      <c r="C12" s="440"/>
      <c r="D12" s="576"/>
      <c r="E12" s="440"/>
      <c r="F12" s="442">
        <f>C12-E12</f>
        <v>0</v>
      </c>
    </row>
    <row r="13" spans="1:6" ht="12.75">
      <c r="A13" s="36">
        <v>2</v>
      </c>
      <c r="B13" s="37"/>
      <c r="C13" s="440"/>
      <c r="D13" s="576"/>
      <c r="E13" s="440"/>
      <c r="F13" s="442">
        <f aca="true" t="shared" si="0" ref="F13:F26">C13-E13</f>
        <v>0</v>
      </c>
    </row>
    <row r="14" spans="1:6" ht="12.75">
      <c r="A14" s="36" t="s">
        <v>547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550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562</v>
      </c>
      <c r="B27" s="39" t="s">
        <v>828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829</v>
      </c>
      <c r="B28" s="40"/>
      <c r="C28" s="428"/>
      <c r="D28" s="428"/>
      <c r="E28" s="428"/>
      <c r="F28" s="441"/>
    </row>
    <row r="29" spans="1:6" ht="12.75">
      <c r="A29" s="36" t="s">
        <v>541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544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547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550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579</v>
      </c>
      <c r="B44" s="39" t="s">
        <v>830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831</v>
      </c>
      <c r="B45" s="40"/>
      <c r="C45" s="428"/>
      <c r="D45" s="428"/>
      <c r="E45" s="428"/>
      <c r="F45" s="441"/>
    </row>
    <row r="46" spans="1:6" ht="12.75">
      <c r="A46" s="36">
        <v>1</v>
      </c>
      <c r="B46" s="40"/>
      <c r="C46" s="440"/>
      <c r="D46" s="576"/>
      <c r="E46" s="440"/>
      <c r="F46" s="442">
        <f>C46-E46</f>
        <v>0</v>
      </c>
    </row>
    <row r="47" spans="1:6" ht="12.75">
      <c r="A47" s="36" t="s">
        <v>544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547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550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598</v>
      </c>
      <c r="B61" s="39" t="s">
        <v>832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833</v>
      </c>
      <c r="B62" s="40"/>
      <c r="C62" s="428"/>
      <c r="D62" s="428"/>
      <c r="E62" s="428"/>
      <c r="F62" s="441"/>
    </row>
    <row r="63" spans="1:6" ht="12.75">
      <c r="A63" s="36" t="s">
        <v>865</v>
      </c>
      <c r="B63" s="40"/>
      <c r="C63" s="440">
        <v>10411</v>
      </c>
      <c r="D63" s="576">
        <v>8.28</v>
      </c>
      <c r="E63" s="440"/>
      <c r="F63" s="442">
        <f>C63-E63</f>
        <v>10411</v>
      </c>
    </row>
    <row r="64" spans="1:6" ht="12.75">
      <c r="A64" s="36" t="s">
        <v>544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547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550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834</v>
      </c>
      <c r="B78" s="39" t="s">
        <v>835</v>
      </c>
      <c r="C78" s="428">
        <f>SUM(C63:C77)</f>
        <v>10411</v>
      </c>
      <c r="D78" s="428"/>
      <c r="E78" s="428">
        <f>SUM(E63:E77)</f>
        <v>0</v>
      </c>
      <c r="F78" s="441">
        <f>SUM(F63:F77)</f>
        <v>10411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836</v>
      </c>
      <c r="B79" s="39" t="s">
        <v>837</v>
      </c>
      <c r="C79" s="428">
        <f>C78+C61+C44+C27</f>
        <v>10411</v>
      </c>
      <c r="D79" s="428"/>
      <c r="E79" s="428">
        <f>E78+E61+E44+E27</f>
        <v>0</v>
      </c>
      <c r="F79" s="441">
        <f>F78+F61+F44+F27</f>
        <v>10411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838</v>
      </c>
      <c r="B80" s="39"/>
      <c r="C80" s="428"/>
      <c r="D80" s="428"/>
      <c r="E80" s="428"/>
      <c r="F80" s="441"/>
    </row>
    <row r="81" spans="1:6" ht="14.25" customHeight="1">
      <c r="A81" s="36" t="s">
        <v>825</v>
      </c>
      <c r="B81" s="40"/>
      <c r="C81" s="428"/>
      <c r="D81" s="428"/>
      <c r="E81" s="428"/>
      <c r="F81" s="441"/>
    </row>
    <row r="82" spans="1:6" ht="12.75">
      <c r="A82" s="36" t="s">
        <v>826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827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547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550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562</v>
      </c>
      <c r="B97" s="39" t="s">
        <v>839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829</v>
      </c>
      <c r="B98" s="40"/>
      <c r="C98" s="428"/>
      <c r="D98" s="428"/>
      <c r="E98" s="428"/>
      <c r="F98" s="441"/>
    </row>
    <row r="99" spans="1:6" ht="12.75">
      <c r="A99" s="36" t="s">
        <v>541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544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547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550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579</v>
      </c>
      <c r="B114" s="39" t="s">
        <v>840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831</v>
      </c>
      <c r="B115" s="40"/>
      <c r="C115" s="428"/>
      <c r="D115" s="428"/>
      <c r="E115" s="428"/>
      <c r="F115" s="441"/>
    </row>
    <row r="116" spans="1:6" ht="12.75">
      <c r="A116" s="36" t="s">
        <v>541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544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547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550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598</v>
      </c>
      <c r="B131" s="39" t="s">
        <v>841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833</v>
      </c>
      <c r="B132" s="40"/>
      <c r="C132" s="428"/>
      <c r="D132" s="428"/>
      <c r="E132" s="428"/>
      <c r="F132" s="441"/>
    </row>
    <row r="133" spans="1:6" ht="12.75">
      <c r="A133" s="36" t="s">
        <v>541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544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547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550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834</v>
      </c>
      <c r="B148" s="39" t="s">
        <v>842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843</v>
      </c>
      <c r="B149" s="39" t="s">
        <v>844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tr">
        <f>'справка №1-БАЛАНС'!A98</f>
        <v>Дата на съставяне: 29.03.2016</v>
      </c>
      <c r="B151" s="452"/>
      <c r="C151" s="631" t="s">
        <v>861</v>
      </c>
      <c r="D151" s="631"/>
      <c r="E151" s="631"/>
      <c r="F151" s="63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1" t="s">
        <v>863</v>
      </c>
      <c r="D153" s="631"/>
      <c r="E153" s="631"/>
      <c r="F153" s="63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12:F26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</cp:lastModifiedBy>
  <cp:lastPrinted>2015-03-29T16:41:16Z</cp:lastPrinted>
  <dcterms:created xsi:type="dcterms:W3CDTF">2000-06-29T12:02:40Z</dcterms:created>
  <dcterms:modified xsi:type="dcterms:W3CDTF">2016-03-29T15:54:15Z</dcterms:modified>
  <cp:category/>
  <cp:version/>
  <cp:contentType/>
  <cp:contentStatus/>
</cp:coreProperties>
</file>