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<sst xmlns="http://schemas.openxmlformats.org/spreadsheetml/2006/main" count="1071" uniqueCount="882">
  <si>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</si>
  <si>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</si>
  <si>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</si>
  <si>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</si>
  <si>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</si>
  <si>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</si>
  <si>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</si>
  <si>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</si>
  <si>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</si>
  <si>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</si>
  <si>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</si>
  <si>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</si>
  <si>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</si>
  <si>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</si>
  <si>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</si>
  <si>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</si>
  <si>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</si>
  <si>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</si>
  <si>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</si>
  <si>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</si>
  <si>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</si>
  <si>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</si>
  <si>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</si>
  <si>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</si>
  <si>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</si>
  <si>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</si>
  <si>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</si>
  <si>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</si>
  <si>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</si>
  <si>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</si>
  <si>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</si>
  <si>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</si>
  <si>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</si>
  <si>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</si>
  <si>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</si>
  <si>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</si>
  <si>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</si>
  <si>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</si>
  <si>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</si>
  <si>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</si>
  <si>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</si>
  <si>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</si>
  <si>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</si>
  <si>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</si>
  <si>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</si>
  <si>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</si>
  <si>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</si>
  <si>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</si>
  <si>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</si>
  <si>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</si>
  <si>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</si>
  <si>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</si>
  <si>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</si>
  <si>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</si>
  <si>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</si>
  <si>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</si>
  <si>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</si>
  <si>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</si>
  <si>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</si>
  <si>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</si>
  <si>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</si>
  <si>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</si>
  <si>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</si>
  <si>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</si>
  <si>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</si>
  <si>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</si>
  <si>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</si>
  <si>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</si>
  <si>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</si>
  <si>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</si>
  <si>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</si>
  <si>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</si>
  <si>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</si>
  <si>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</si>
  <si>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</si>
  <si>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</si>
  <si>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</si>
  <si>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</si>
  <si>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</si>
  <si>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</si>
  <si>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</si>
  <si>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</si>
  <si>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</si>
  <si>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</si>
  <si>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</si>
  <si>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</si>
  <si>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</si>
  <si>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</si>
  <si>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</si>
  <si>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</si>
  <si>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</si>
  <si>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</si>
  <si>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</si>
  <si>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</si>
  <si>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</si>
  <si>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</si>
  <si>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</si>
  <si>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</si>
  <si>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</si>
  <si>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</si>
  <si>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</si>
  <si>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</si>
  <si>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</si>
  <si>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</si>
  <si>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</si>
  <si>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</si>
  <si>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</si>
  <si>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</si>
  <si>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</si>
  <si>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</si>
  <si>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</si>
  <si>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</si>
  <si>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</si>
  <si>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</si>
  <si>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</si>
  <si>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</si>
  <si>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</si>
  <si>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</si>
  <si>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</si>
  <si>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</si>
  <si>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</si>
  <si>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</si>
  <si>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</si>
  <si>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</si>
  <si>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</si>
  <si>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</si>
  <si>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</si>
  <si>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</si>
  <si>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</si>
  <si>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</si>
  <si>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</si>
  <si>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</si>
  <si>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</si>
  <si>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</si>
  <si>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</si>
  <si>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</si>
  <si>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</si>
  <si>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</si>
  <si>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</si>
  <si>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</si>
  <si>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</si>
  <si>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</si>
  <si>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</si>
  <si>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</si>
  <si>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</si>
  <si>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</si>
  <si>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</si>
  <si>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</si>
  <si>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</si>
  <si>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</si>
  <si>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</si>
  <si>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</si>
  <si>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</si>
  <si>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</si>
  <si>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</si>
  <si>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</si>
  <si>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</si>
  <si>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</si>
  <si>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</si>
  <si>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</si>
  <si>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</si>
  <si>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</si>
  <si>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</si>
  <si>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</si>
  <si>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</si>
  <si>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</si>
  <si>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</si>
  <si>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</si>
  <si>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</si>
  <si>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</si>
  <si>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</si>
  <si>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</si>
  <si>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</si>
  <si>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</si>
  <si>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</si>
  <si>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</si>
  <si>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</si>
  <si>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</si>
  <si>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</si>
  <si>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</si>
  <si>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</si>
  <si>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</si>
  <si>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</si>
  <si>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</si>
  <si>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</si>
  <si>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</si>
  <si>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</si>
  <si>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</si>
  <si>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</si>
  <si>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</si>
  <si>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</si>
  <si>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</si>
  <si>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</si>
  <si>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</si>
  <si>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</si>
  <si>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</si>
  <si>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</si>
  <si>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</si>
  <si>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</si>
  <si>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</si>
  <si>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</si>
  <si>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</si>
  <si>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</si>
  <si>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</si>
  <si>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</si>
  <si>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</si>
  <si>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</si>
  <si>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</si>
  <si>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</si>
  <si>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</si>
  <si>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</si>
  <si>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</si>
  <si>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</si>
  <si>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</si>
  <si>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</si>
  <si>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</si>
  <si>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</si>
  <si>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</si>
  <si>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</si>
  <si>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</si>
  <si>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</si>
  <si>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</si>
  <si>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</si>
  <si>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</si>
  <si>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</si>
  <si>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</si>
  <si>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</si>
  <si>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</si>
  <si>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</si>
  <si>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</si>
  <si>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</si>
  <si>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</si>
  <si>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</si>
  <si>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</si>
  <si>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</si>
  <si>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</si>
  <si>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</si>
  <si>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</si>
  <si>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</si>
  <si>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</si>
  <si>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</si>
  <si>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</si>
  <si>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</si>
  <si>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</si>
  <si>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</si>
  <si>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</si>
  <si>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</si>
  <si>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</si>
  <si>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</si>
  <si>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</si>
  <si>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</si>
  <si>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</si>
  <si>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</si>
  <si>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</si>
  <si>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</si>
  <si>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</si>
  <si>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</si>
  <si>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</si>
  <si>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</si>
  <si>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</si>
  <si>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</si>
  <si>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</si>
  <si>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</si>
  <si>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</si>
  <si>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</si>
  <si>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</si>
  <si>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</si>
  <si>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</si>
  <si>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</si>
  <si>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</si>
  <si>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</si>
  <si>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</si>
  <si>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</si>
  <si>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</si>
  <si>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</si>
  <si>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</si>
  <si>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</si>
  <si>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</si>
  <si>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</si>
  <si>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</si>
  <si>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</si>
  <si>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</si>
  <si>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</si>
  <si>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</si>
  <si>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</si>
  <si>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</si>
  <si>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</si>
  <si>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</si>
  <si>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</si>
  <si>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</si>
  <si>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</si>
  <si>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</si>
  <si>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</si>
  <si>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</si>
  <si>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</si>
  <si>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</si>
  <si>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</si>
  <si>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</si>
  <si>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</si>
  <si>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</si>
  <si>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</si>
  <si>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</si>
  <si>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</si>
  <si>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</si>
  <si>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</si>
  <si>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</si>
  <si>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</si>
  <si>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</si>
  <si>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</si>
  <si>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</si>
  <si>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</si>
  <si>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</si>
  <si>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</si>
  <si>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</si>
  <si>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</si>
  <si>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</si>
  <si>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</si>
  <si>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</si>
  <si>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</si>
  <si>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</si>
  <si>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</si>
  <si>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</si>
  <si>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</si>
  <si>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</si>
  <si>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</si>
  <si>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</si>
  <si>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</si>
  <si>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</si>
  <si>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</si>
  <si>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</si>
  <si>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</si>
  <si>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</si>
  <si>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</si>
  <si>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</si>
  <si>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</si>
  <si>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</si>
  <si>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</si>
  <si>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</si>
  <si>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</si>
  <si>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</si>
  <si>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</si>
  <si>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</si>
  <si>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</si>
  <si>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</si>
  <si>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</si>
  <si>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</si>
  <si>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</si>
  <si>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</si>
  <si>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</si>
  <si>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</si>
  <si>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</si>
  <si>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</si>
  <si>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</si>
  <si>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</si>
  <si>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</si>
  <si>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</si>
  <si>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</si>
  <si>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</si>
  <si>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</si>
  <si>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</si>
  <si>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</si>
  <si>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</si>
  <si>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</si>
  <si>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</si>
  <si>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</si>
  <si>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</si>
  <si>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</si>
  <si>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</si>
  <si>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</si>
  <si>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</si>
  <si>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</si>
  <si>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</si>
  <si>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</si>
  <si>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</si>
  <si>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</si>
  <si>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</si>
  <si>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</si>
  <si>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</si>
  <si>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</si>
  <si>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</si>
  <si>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</si>
  <si>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</si>
  <si>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</si>
  <si>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</si>
  <si>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</si>
  <si>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</si>
  <si>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</si>
  <si>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</si>
  <si>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</si>
  <si>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</si>
  <si>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</si>
  <si>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</si>
  <si>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</si>
  <si>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</si>
  <si>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</si>
  <si>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</si>
  <si>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</si>
  <si>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</si>
  <si>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</si>
  <si>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</si>
  <si>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</si>
  <si>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</si>
  <si>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</si>
  <si>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</si>
  <si>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</si>
  <si>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</si>
  <si>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</si>
  <si>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</si>
  <si>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</si>
  <si>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</si>
  <si>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</si>
  <si>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</si>
  <si>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</si>
  <si>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</si>
  <si>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</si>
  <si>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</si>
  <si>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</si>
  <si>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</si>
  <si>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</si>
  <si>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</si>
  <si>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</si>
  <si>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</si>
  <si>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</si>
  <si>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</si>
  <si>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</si>
  <si>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</si>
  <si>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</si>
  <si>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</si>
  <si>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</si>
  <si>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</si>
  <si>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</si>
  <si>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</si>
  <si>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</si>
  <si>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</si>
  <si>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</si>
  <si>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</si>
  <si>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</si>
  <si>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</si>
  <si>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</si>
  <si>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</si>
  <si>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</si>
  <si>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</si>
  <si>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</si>
  <si>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</si>
  <si>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</si>
  <si>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</si>
  <si>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</si>
  <si>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</si>
  <si>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</si>
  <si>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</si>
  <si>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</si>
  <si>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</si>
  <si>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</si>
  <si>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</si>
  <si>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</si>
  <si>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</si>
  <si>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</si>
  <si>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</si>
  <si>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</si>
  <si>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</si>
  <si>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</si>
  <si>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</si>
  <si>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</si>
  <si>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</si>
  <si>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</si>
  <si>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</si>
  <si>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</si>
  <si>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</si>
  <si>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</si>
  <si>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</si>
  <si>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</si>
  <si>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</si>
  <si>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</si>
  <si>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</si>
  <si>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</si>
  <si>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</si>
  <si>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</si>
  <si>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</si>
  <si>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</si>
  <si>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</si>
  <si>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</si>
  <si>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</si>
  <si>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</si>
  <si>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</si>
  <si>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</si>
  <si>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</si>
  <si>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</si>
  <si>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</si>
  <si>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</si>
  <si>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</si>
  <si>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</si>
  <si>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</si>
  <si>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</si>
  <si>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</si>
  <si>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</si>
  <si>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</si>
  <si>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</si>
  <si>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</si>
  <si>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</si>
  <si>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</si>
  <si>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</si>
  <si>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</si>
  <si>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</si>
  <si>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</si>
  <si>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</si>
  <si>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</si>
  <si>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</si>
  <si>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</si>
  <si>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</si>
  <si>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</si>
  <si>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</si>
  <si>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</si>
  <si>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</si>
  <si>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</si>
  <si>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</si>
  <si>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</si>
  <si>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</si>
  <si>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</si>
  <si>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</si>
  <si>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</si>
  <si>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</si>
  <si>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</si>
  <si>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</si>
  <si>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</si>
  <si>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</si>
  <si>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</si>
  <si>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</si>
  <si>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</si>
  <si>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</si>
  <si>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</si>
  <si>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</si>
  <si>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</si>
  <si>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</si>
  <si>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</si>
  <si>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</si>
  <si>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</si>
  <si>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</si>
  <si>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</si>
  <si>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</si>
  <si>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</si>
  <si>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</si>
  <si>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</si>
  <si>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</si>
  <si>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</si>
  <si>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</si>
  <si>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</si>
  <si>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</si>
  <si>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</si>
  <si>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</si>
  <si>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</si>
  <si>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</si>
  <si>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</si>
  <si>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</si>
  <si>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</si>
  <si>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</si>
  <si>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</si>
  <si>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</si>
  <si>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</si>
  <si>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</si>
  <si>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</si>
  <si>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</si>
  <si>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</si>
  <si>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</si>
  <si>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</si>
  <si>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</si>
  <si>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</si>
  <si>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</si>
  <si>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</si>
  <si>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</si>
  <si>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</si>
  <si>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</si>
  <si>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</si>
  <si>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</si>
  <si>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</si>
  <si>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</si>
  <si>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</si>
  <si>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</si>
  <si>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</si>
  <si>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</si>
  <si>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</si>
  <si>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</si>
  <si>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</si>
  <si>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</si>
  <si>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</si>
  <si>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</si>
  <si>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</si>
  <si>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</si>
  <si>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</si>
  <si>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</si>
  <si>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</si>
  <si>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</si>
  <si>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</si>
  <si>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</si>
  <si>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</si>
  <si>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</si>
  <si>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</si>
  <si>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</si>
  <si>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</si>
  <si>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</si>
  <si>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</si>
  <si>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</si>
  <si>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</si>
  <si>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</si>
  <si>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</si>
  <si>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</si>
  <si>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</si>
  <si>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</si>
  <si>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</si>
  <si>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</si>
  <si>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</si>
  <si>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</si>
  <si>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</si>
  <si>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</si>
  <si>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</si>
  <si>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</si>
  <si>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</si>
  <si>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</si>
  <si>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</si>
  <si>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</si>
  <si>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</si>
  <si>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</si>
  <si>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</si>
  <si>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</si>
  <si>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</si>
  <si>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</si>
  <si>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</si>
  <si>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</si>
  <si>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</si>
  <si>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</si>
  <si>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</si>
  <si>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</si>
  <si>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</si>
  <si>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</si>
  <si>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</si>
  <si>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</si>
  <si>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</si>
  <si>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</si>
  <si>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</si>
  <si>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</si>
  <si>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</si>
  <si>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</si>
  <si>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</si>
  <si>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</si>
  <si>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</si>
  <si>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</si>
  <si>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</si>
  <si>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</si>
  <si>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</si>
  <si>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</si>
  <si>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</si>
  <si>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</si>
  <si>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</si>
  <si>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</si>
  <si>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</si>
  <si>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</si>
  <si>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</si>
  <si>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</si>
  <si>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</si>
  <si>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</si>
  <si>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</si>
  <si>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</si>
  <si>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</si>
  <si>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</si>
  <si>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</si>
  <si>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</si>
  <si>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</si>
  <si>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</si>
  <si>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</si>
  <si>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</si>
  <si>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</si>
  <si>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</si>
  <si>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</si>
  <si>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</si>
  <si>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</si>
  <si>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</si>
  <si>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</si>
  <si>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</si>
  <si>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</si>
  <si>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</si>
  <si>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</si>
  <si>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</si>
  <si>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</si>
  <si>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</si>
  <si>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</si>
  <si>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</si>
  <si>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</si>
  <si>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</si>
  <si>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</si>
  <si>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</si>
  <si>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</si>
  <si>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</si>
  <si>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</si>
  <si>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</si>
  <si>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</si>
  <si>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</si>
  <si>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</si>
  <si>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</si>
  <si>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</si>
  <si>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</si>
  <si>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</si>
  <si>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</si>
  <si>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</si>
  <si>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</si>
  <si>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</si>
  <si>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</si>
  <si>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</si>
  <si>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</si>
  <si>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</si>
  <si>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</si>
  <si>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</si>
  <si>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</si>
  <si>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</si>
  <si>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</si>
  <si>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</si>
  <si>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</si>
  <si>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</si>
  <si>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</si>
  <si>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</si>
  <si>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</si>
  <si>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</si>
  <si>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</si>
  <si>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</si>
  <si>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</si>
  <si>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</si>
  <si>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</si>
  <si>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</si>
  <si>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</si>
  <si>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</si>
  <si>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</si>
  <si>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</si>
  <si>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</si>
  <si>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</si>
  <si>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</si>
  <si>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</si>
  <si>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</si>
  <si>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</si>
  <si>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</si>
  <si>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</si>
  <si>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</si>
  <si>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</si>
  <si>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</si>
  <si>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</si>
  <si>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</si>
  <si>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</si>
  <si>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</si>
  <si>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</si>
  <si>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</si>
  <si>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</si>
  <si>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</si>
  <si>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</si>
  <si>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</si>
  <si>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</si>
  <si>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</si>
  <si>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</si>
  <si>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</si>
  <si>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</si>
  <si>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</si>
  <si>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</si>
  <si>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</si>
  <si>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</si>
  <si>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</si>
  <si>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</si>
  <si>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</si>
  <si>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</si>
  <si>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</si>
  <si>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</si>
  <si>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</si>
  <si>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</si>
  <si>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</si>
  <si>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</si>
  <si>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</si>
  <si>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</si>
  <si>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</si>
  <si>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</si>
  <si>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</si>
  <si>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</si>
  <si>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</si>
  <si>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</si>
  <si>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</si>
  <si>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</si>
  <si>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</si>
  <si>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</si>
  <si>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</si>
  <si>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</si>
  <si>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</si>
  <si>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</si>
  <si>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</si>
  <si>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</si>
  <si>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</si>
  <si>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</si>
  <si>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</si>
  <si>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</si>
  <si>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</si>
  <si>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</si>
  <si>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</si>
  <si>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</si>
  <si>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</si>
  <si>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</si>
  <si>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</si>
  <si>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</si>
  <si>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</si>
  <si>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</si>
  <si>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</si>
  <si>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</si>
  <si>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</si>
  <si>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</si>
  <si>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</si>
  <si>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</si>
  <si>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</si>
  <si>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</si>
  <si>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</si>
  <si>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</si>
  <si>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</si>
  <si>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</si>
  <si>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</si>
  <si>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</si>
  <si>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</si>
  <si>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</si>
  <si>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</si>
  <si>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</si>
  <si>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</si>
  <si>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</si>
  <si>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</si>
  <si>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</si>
  <si>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</si>
  <si>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</si>
  <si>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</si>
  <si>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</si>
  <si>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</si>
  <si>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</si>
  <si>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</si>
  <si>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</si>
  <si>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</si>
  <si>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</si>
  <si>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</si>
  <si>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</si>
  <si>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</si>
  <si>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</si>
  <si>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</si>
  <si>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</si>
  <si>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</si>
  <si>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</si>
  <si>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</si>
  <si>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</si>
  <si>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</si>
  <si>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</si>
  <si>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</si>
  <si>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</si>
  <si>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</si>
  <si>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</si>
  <si>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</si>
  <si>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</si>
  <si>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</si>
  <si>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</si>
  <si>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</si>
  <si>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</si>
  <si>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Газко ООД</t>
  </si>
  <si>
    <t>2. Газкоинженеринг ЕООД</t>
  </si>
  <si>
    <t>3.Газостанция Чайка ООД</t>
  </si>
  <si>
    <t>Източна Газова Компания ЕАД</t>
  </si>
  <si>
    <t xml:space="preserve">СЧЕТОВОДЕН  БАЛАНС </t>
  </si>
  <si>
    <t xml:space="preserve">     Съставител:                 </t>
  </si>
  <si>
    <t>КЪМ 30.09.2012</t>
  </si>
  <si>
    <t>Съставител: Фанка Нонева</t>
  </si>
  <si>
    <t>Представляващ дружеството: Атанаска Атанасова</t>
  </si>
  <si>
    <t>Фанка Нонева</t>
  </si>
  <si>
    <t>Представляващ дружеството</t>
  </si>
  <si>
    <t xml:space="preserve"> Атанаска Атанасова</t>
  </si>
  <si>
    <t>Атанаска Атанасова</t>
  </si>
  <si>
    <t>Представляващ дружеството:</t>
  </si>
  <si>
    <t xml:space="preserve"> Представляващ</t>
  </si>
  <si>
    <t>Представляващ:  Атанаска Атанасова</t>
  </si>
  <si>
    <t>Представляващ:</t>
  </si>
  <si>
    <t>Съставител:Фанка Нонева</t>
  </si>
  <si>
    <t>Представляващ: Атанаска Атанасова</t>
  </si>
  <si>
    <t>КОНСОЛИДИРАН</t>
  </si>
  <si>
    <t>Дата на съставяне:26.11.2012 г.</t>
  </si>
  <si>
    <t>26.11.2012 г.</t>
  </si>
  <si>
    <t>Дата на съставяне:          26.11.2012 г.</t>
  </si>
  <si>
    <t xml:space="preserve">Дата  на съставяне:  26.11.2012 г.                                                                               </t>
  </si>
  <si>
    <t>Дата на съставяне: 26.11.2012 г.</t>
  </si>
  <si>
    <t>Дата на съставяне: 26.11.2012г.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</si>
</sst>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3">
      <selection activeCell="E5" sqref="E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860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0</v>
      </c>
      <c r="B3" s="581"/>
      <c r="C3" s="581"/>
      <c r="D3" s="581"/>
      <c r="E3" s="462" t="s">
        <v>859</v>
      </c>
      <c r="F3" s="217" t="s">
        <v>1</v>
      </c>
      <c r="G3" s="172"/>
      <c r="H3" s="461">
        <v>813159505</v>
      </c>
    </row>
    <row r="4" spans="1:8" ht="15">
      <c r="A4" s="580" t="s">
        <v>2</v>
      </c>
      <c r="B4" s="586"/>
      <c r="C4" s="586"/>
      <c r="D4" s="586"/>
      <c r="E4" s="504" t="s">
        <v>875</v>
      </c>
      <c r="F4" s="582" t="s">
        <v>3</v>
      </c>
      <c r="G4" s="583"/>
      <c r="H4" s="461" t="s">
        <v>158</v>
      </c>
    </row>
    <row r="5" spans="1:8" ht="15">
      <c r="A5" s="580" t="s">
        <v>4</v>
      </c>
      <c r="B5" s="581"/>
      <c r="C5" s="581"/>
      <c r="D5" s="581"/>
      <c r="E5" s="505" t="s">
        <v>862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833</v>
      </c>
      <c r="D11" s="151">
        <v>833</v>
      </c>
      <c r="E11" s="237" t="s">
        <v>21</v>
      </c>
      <c r="F11" s="242" t="s">
        <v>22</v>
      </c>
      <c r="G11" s="152">
        <v>2123</v>
      </c>
      <c r="H11" s="152">
        <v>2123</v>
      </c>
    </row>
    <row r="12" spans="1:8" ht="15">
      <c r="A12" s="235" t="s">
        <v>23</v>
      </c>
      <c r="B12" s="241" t="s">
        <v>24</v>
      </c>
      <c r="C12" s="151">
        <v>1308</v>
      </c>
      <c r="D12" s="151">
        <v>1332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1192</v>
      </c>
      <c r="D13" s="151">
        <v>1318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115</v>
      </c>
      <c r="D15" s="151">
        <v>476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2123</v>
      </c>
      <c r="H17" s="154">
        <f>H11+H14+H15+H16</f>
        <v>2123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29</v>
      </c>
      <c r="D18" s="151">
        <v>34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3477</v>
      </c>
      <c r="D19" s="155">
        <f>SUM(D11:D18)</f>
        <v>3993</v>
      </c>
      <c r="E19" s="237" t="s">
        <v>52</v>
      </c>
      <c r="F19" s="242" t="s">
        <v>53</v>
      </c>
      <c r="G19" s="152">
        <v>181</v>
      </c>
      <c r="H19" s="152">
        <v>181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1457</v>
      </c>
      <c r="H20" s="158">
        <v>1470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</v>
      </c>
      <c r="H21" s="156">
        <f>SUM(H22:H24)</f>
        <v>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4</v>
      </c>
      <c r="D23" s="151">
        <v>5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4</v>
      </c>
      <c r="D24" s="151">
        <v>19</v>
      </c>
      <c r="E24" s="237" t="s">
        <v>71</v>
      </c>
      <c r="F24" s="242" t="s">
        <v>72</v>
      </c>
      <c r="G24" s="152">
        <v>5</v>
      </c>
      <c r="H24" s="152">
        <v>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1643</v>
      </c>
      <c r="H25" s="154">
        <f>H19+H20+H21</f>
        <v>1656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21</v>
      </c>
      <c r="D26" s="151">
        <v>27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29</v>
      </c>
      <c r="D27" s="155">
        <f>SUM(D23:D26)</f>
        <v>51</v>
      </c>
      <c r="E27" s="253" t="s">
        <v>82</v>
      </c>
      <c r="F27" s="242" t="s">
        <v>83</v>
      </c>
      <c r="G27" s="154">
        <f>SUM(G28:G30)</f>
        <v>-2337</v>
      </c>
      <c r="H27" s="154">
        <f>SUM(H28:H30)</f>
        <v>-1891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-2337</v>
      </c>
      <c r="H29" s="316">
        <v>-1891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-709</v>
      </c>
      <c r="H32" s="316">
        <v>-459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-3046</v>
      </c>
      <c r="H33" s="154">
        <f>H27+H31+H32</f>
        <v>-2350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720</v>
      </c>
      <c r="H36" s="154">
        <f>H25+H17+H33</f>
        <v>1429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6</v>
      </c>
      <c r="H39" s="158">
        <v>6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75</v>
      </c>
      <c r="H44" s="152">
        <v>69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75</v>
      </c>
      <c r="H49" s="154">
        <f>SUM(H43:H48)</f>
        <v>69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315</v>
      </c>
      <c r="D54" s="151">
        <v>315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3821</v>
      </c>
      <c r="D55" s="155">
        <f>D19+D20+D21+D27+D32+D45+D51+D53+D54</f>
        <v>4359</v>
      </c>
      <c r="E55" s="237" t="s">
        <v>171</v>
      </c>
      <c r="F55" s="261" t="s">
        <v>172</v>
      </c>
      <c r="G55" s="154">
        <f>G49+G51+G52+G53+G54</f>
        <v>75</v>
      </c>
      <c r="H55" s="154">
        <f>H49+H51+H52+H53+H54</f>
        <v>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2971</v>
      </c>
      <c r="H59" s="152">
        <v>2986</v>
      </c>
      <c r="M59" s="157"/>
    </row>
    <row r="60" spans="1:8" ht="15">
      <c r="A60" s="235" t="s">
        <v>182</v>
      </c>
      <c r="B60" s="241" t="s">
        <v>183</v>
      </c>
      <c r="C60" s="151">
        <v>85</v>
      </c>
      <c r="D60" s="151">
        <v>170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4</v>
      </c>
      <c r="D61" s="151">
        <v>4</v>
      </c>
      <c r="E61" s="243" t="s">
        <v>188</v>
      </c>
      <c r="F61" s="272" t="s">
        <v>189</v>
      </c>
      <c r="G61" s="154">
        <f>SUM(G62:G68)</f>
        <v>54</v>
      </c>
      <c r="H61" s="154">
        <f>SUM(H62:H68)</f>
        <v>100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89</v>
      </c>
      <c r="D64" s="155">
        <f>SUM(D58:D63)</f>
        <v>174</v>
      </c>
      <c r="E64" s="237" t="s">
        <v>199</v>
      </c>
      <c r="F64" s="242" t="s">
        <v>200</v>
      </c>
      <c r="G64" s="152"/>
      <c r="H64" s="152">
        <v>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27</v>
      </c>
      <c r="H66" s="152">
        <v>35</v>
      </c>
    </row>
    <row r="67" spans="1:8" ht="15">
      <c r="A67" s="235" t="s">
        <v>206</v>
      </c>
      <c r="B67" s="241" t="s">
        <v>207</v>
      </c>
      <c r="C67" s="151"/>
      <c r="D67" s="151">
        <v>0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11</v>
      </c>
      <c r="D68" s="151">
        <v>44</v>
      </c>
      <c r="E68" s="237" t="s">
        <v>212</v>
      </c>
      <c r="F68" s="242" t="s">
        <v>213</v>
      </c>
      <c r="G68" s="152">
        <v>27</v>
      </c>
      <c r="H68" s="152">
        <v>20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157</v>
      </c>
      <c r="H69" s="152">
        <v>94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3182</v>
      </c>
      <c r="H71" s="161">
        <f>H59+H60+H61+H69+H70</f>
        <v>3180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44</v>
      </c>
      <c r="D72" s="151">
        <v>44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12</v>
      </c>
      <c r="D74" s="151">
        <v>40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67</v>
      </c>
      <c r="D75" s="155">
        <f>SUM(D67:D74)</f>
        <v>128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3182</v>
      </c>
      <c r="H79" s="162">
        <f>H71+H74+H75+H76</f>
        <v>3180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</v>
      </c>
      <c r="D87" s="151">
        <v>16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</v>
      </c>
      <c r="D88" s="151">
        <v>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</v>
      </c>
      <c r="D91" s="155">
        <f>SUM(D87:D90)</f>
        <v>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162</v>
      </c>
      <c r="D93" s="155">
        <f>D64+D75+D84+D91+D92</f>
        <v>325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3983</v>
      </c>
      <c r="D94" s="164">
        <f>D93+D55</f>
        <v>4684</v>
      </c>
      <c r="E94" s="449" t="s">
        <v>269</v>
      </c>
      <c r="F94" s="289" t="s">
        <v>270</v>
      </c>
      <c r="G94" s="165">
        <f>G36+G39+G55+G79</f>
        <v>3983</v>
      </c>
      <c r="H94" s="165">
        <f>H36+H39+H55+H79</f>
        <v>4684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4" t="s">
        <v>863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16" header="0.17" footer="0.17"/>
  <pageSetup fitToHeight="1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D19" sqref="D1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589" t="str">
        <f>'справка №1-БАЛАНС'!E3</f>
        <v>Източна Газова Компания ЕАД</v>
      </c>
      <c r="C2" s="589"/>
      <c r="D2" s="589"/>
      <c r="E2" s="589"/>
      <c r="F2" s="576" t="s">
        <v>1</v>
      </c>
      <c r="G2" s="576"/>
      <c r="H2" s="526">
        <f>'справка №1-БАЛАНС'!H3</f>
        <v>813159505</v>
      </c>
    </row>
    <row r="3" spans="1:8" ht="15">
      <c r="A3" s="467" t="s">
        <v>273</v>
      </c>
      <c r="B3" s="589" t="str">
        <f>'справка №1-БАЛАНС'!E4</f>
        <v>КОНСОЛИДИРАН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КЪМ 30.09.2012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5</v>
      </c>
      <c r="D9" s="46">
        <v>132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60</v>
      </c>
      <c r="D10" s="46">
        <v>110</v>
      </c>
      <c r="E10" s="298" t="s">
        <v>287</v>
      </c>
      <c r="F10" s="549" t="s">
        <v>288</v>
      </c>
      <c r="G10" s="550">
        <v>74</v>
      </c>
      <c r="H10" s="550">
        <v>1598</v>
      </c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>
        <v>22</v>
      </c>
      <c r="H11" s="550">
        <v>9</v>
      </c>
    </row>
    <row r="12" spans="1:8" ht="12">
      <c r="A12" s="298" t="s">
        <v>293</v>
      </c>
      <c r="B12" s="299" t="s">
        <v>294</v>
      </c>
      <c r="C12" s="46">
        <v>62</v>
      </c>
      <c r="D12" s="46">
        <v>180</v>
      </c>
      <c r="E12" s="300" t="s">
        <v>77</v>
      </c>
      <c r="F12" s="549" t="s">
        <v>295</v>
      </c>
      <c r="G12" s="550">
        <v>148</v>
      </c>
      <c r="H12" s="550">
        <v>49</v>
      </c>
    </row>
    <row r="13" spans="1:18" ht="12">
      <c r="A13" s="298" t="s">
        <v>296</v>
      </c>
      <c r="B13" s="299" t="s">
        <v>297</v>
      </c>
      <c r="C13" s="46">
        <v>9</v>
      </c>
      <c r="D13" s="46">
        <v>37</v>
      </c>
      <c r="E13" s="301" t="s">
        <v>50</v>
      </c>
      <c r="F13" s="551" t="s">
        <v>298</v>
      </c>
      <c r="G13" s="548">
        <f>SUM(G9:G12)</f>
        <v>244</v>
      </c>
      <c r="H13" s="548">
        <f>SUM(H9:H12)</f>
        <v>1656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336</v>
      </c>
      <c r="D14" s="46">
        <v>1034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295</v>
      </c>
      <c r="D16" s="47">
        <v>416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295</v>
      </c>
      <c r="D17" s="48">
        <v>135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767</v>
      </c>
      <c r="D19" s="49">
        <f>SUM(D9:D15)+D16</f>
        <v>1909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185</v>
      </c>
      <c r="D22" s="46">
        <v>178</v>
      </c>
      <c r="E22" s="304" t="s">
        <v>324</v>
      </c>
      <c r="F22" s="552" t="s">
        <v>325</v>
      </c>
      <c r="G22" s="550">
        <v>0</v>
      </c>
      <c r="H22" s="550">
        <v>0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2</v>
      </c>
      <c r="H23" s="550">
        <v>2</v>
      </c>
    </row>
    <row r="24" spans="1:18" ht="12">
      <c r="A24" s="298" t="s">
        <v>330</v>
      </c>
      <c r="B24" s="305" t="s">
        <v>331</v>
      </c>
      <c r="C24" s="46">
        <v>2</v>
      </c>
      <c r="D24" s="46">
        <v>3</v>
      </c>
      <c r="E24" s="301" t="s">
        <v>102</v>
      </c>
      <c r="F24" s="554" t="s">
        <v>332</v>
      </c>
      <c r="G24" s="548">
        <f>SUM(G19:G23)</f>
        <v>2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</v>
      </c>
      <c r="D25" s="46">
        <v>27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188</v>
      </c>
      <c r="D26" s="49">
        <f>SUM(D22:D25)</f>
        <v>208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955</v>
      </c>
      <c r="D28" s="50">
        <f>D26+D19</f>
        <v>2117</v>
      </c>
      <c r="E28" s="127" t="s">
        <v>337</v>
      </c>
      <c r="F28" s="554" t="s">
        <v>338</v>
      </c>
      <c r="G28" s="548">
        <f>G13+G15+G24</f>
        <v>246</v>
      </c>
      <c r="H28" s="548">
        <f>H13+H15+H24</f>
        <v>1658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709</v>
      </c>
      <c r="H30" s="53">
        <f>IF((D28-H28)&gt;0,D28-H28,0)</f>
        <v>459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343</v>
      </c>
      <c r="C31" s="46"/>
      <c r="D31" s="46"/>
      <c r="E31" s="296" t="s">
        <v>850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955</v>
      </c>
      <c r="D33" s="49">
        <f>D28-D31+D32</f>
        <v>2117</v>
      </c>
      <c r="E33" s="127" t="s">
        <v>351</v>
      </c>
      <c r="F33" s="554" t="s">
        <v>352</v>
      </c>
      <c r="G33" s="53">
        <f>G32-G31+G28</f>
        <v>246</v>
      </c>
      <c r="H33" s="53">
        <f>H32-H31+H28</f>
        <v>1658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709</v>
      </c>
      <c r="H34" s="548">
        <f>IF((D33-H33)&gt;0,D33-H33,0)</f>
        <v>459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709</v>
      </c>
      <c r="H39" s="559">
        <f>IF(H34&gt;0,IF(D35+H34&lt;0,0,D35+H34),IF(D34-D35&lt;0,D35-D34,0))</f>
        <v>459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709</v>
      </c>
      <c r="H41" s="52">
        <f>IF(D39=0,IF(H39-H40&gt;0,H39-H40+D40,0),IF(D39-D40&lt;0,D40-D39+H40,0))</f>
        <v>459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955</v>
      </c>
      <c r="D42" s="53">
        <f>D33+D35+D39</f>
        <v>2117</v>
      </c>
      <c r="E42" s="128" t="s">
        <v>378</v>
      </c>
      <c r="F42" s="129" t="s">
        <v>379</v>
      </c>
      <c r="G42" s="53">
        <f>G39+G33</f>
        <v>955</v>
      </c>
      <c r="H42" s="53">
        <f>H39+H33</f>
        <v>2117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854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877</v>
      </c>
      <c r="C48" s="427" t="s">
        <v>380</v>
      </c>
      <c r="D48" s="587" t="s">
        <v>865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866</v>
      </c>
      <c r="D50" s="588" t="s">
        <v>867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8" right="0.2362204724409449" top="0.53" bottom="0.47" header="0.23" footer="0.16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Източна Газова Компания ЕАД</v>
      </c>
      <c r="C4" s="541" t="s">
        <v>1</v>
      </c>
      <c r="D4" s="541">
        <f>'справка №1-БАЛАНС'!H3</f>
        <v>813159505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30.09.2012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264</v>
      </c>
      <c r="D10" s="54">
        <v>3795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-80</v>
      </c>
      <c r="D11" s="54">
        <v>-3042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-79</v>
      </c>
      <c r="D13" s="54">
        <v>-421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-31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-60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73</v>
      </c>
      <c r="D20" s="55">
        <f>SUM(D10:D19)</f>
        <v>270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-50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-50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32</v>
      </c>
      <c r="D36" s="54">
        <v>198</v>
      </c>
      <c r="E36" s="130"/>
      <c r="F36" s="130"/>
    </row>
    <row r="37" spans="1:6" ht="12">
      <c r="A37" s="332" t="s">
        <v>436</v>
      </c>
      <c r="B37" s="333" t="s">
        <v>437</v>
      </c>
      <c r="C37" s="54">
        <v>-2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-75</v>
      </c>
      <c r="E38" s="130"/>
      <c r="F38" s="130"/>
    </row>
    <row r="39" spans="1:6" ht="12">
      <c r="A39" s="332" t="s">
        <v>440</v>
      </c>
      <c r="B39" s="333" t="s">
        <v>441</v>
      </c>
      <c r="C39" s="54">
        <v>-120</v>
      </c>
      <c r="D39" s="54">
        <v>-240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-35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-90</v>
      </c>
      <c r="D42" s="55">
        <f>SUM(D34:D41)</f>
        <v>-152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-17</v>
      </c>
      <c r="D43" s="55">
        <f>D42+D32+D20</f>
        <v>68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23</v>
      </c>
      <c r="D44" s="132">
        <v>47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6</v>
      </c>
      <c r="D45" s="55">
        <f>D44+D43</f>
        <v>115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6</v>
      </c>
      <c r="D46" s="56">
        <v>115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78" t="s">
        <v>865</v>
      </c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869</v>
      </c>
      <c r="C52" s="578" t="s">
        <v>868</v>
      </c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2" right="0.34" top="0.25" bottom="0.33" header="0.24" footer="0.2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40" sqref="A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592" t="str">
        <f>'справка №1-БАЛАНС'!E3</f>
        <v>Източна Газова Компания ЕАД</v>
      </c>
      <c r="C3" s="592"/>
      <c r="D3" s="592"/>
      <c r="E3" s="592"/>
      <c r="F3" s="592"/>
      <c r="G3" s="592"/>
      <c r="H3" s="592"/>
      <c r="I3" s="592"/>
      <c r="J3" s="476"/>
      <c r="K3" s="594" t="s">
        <v>1</v>
      </c>
      <c r="L3" s="594"/>
      <c r="M3" s="478">
        <f>'справка №1-БАЛАНС'!H3</f>
        <v>813159505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30.09.2012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2123</v>
      </c>
      <c r="D11" s="58">
        <f>'справка №1-БАЛАНС'!H19</f>
        <v>181</v>
      </c>
      <c r="E11" s="58">
        <f>'справка №1-БАЛАНС'!H20</f>
        <v>1470</v>
      </c>
      <c r="F11" s="58">
        <f>'справка №1-БАЛАНС'!H22</f>
        <v>0</v>
      </c>
      <c r="G11" s="58">
        <f>'справка №1-БАЛАНС'!H23</f>
        <v>0</v>
      </c>
      <c r="H11" s="60">
        <v>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-2350</v>
      </c>
      <c r="K11" s="60"/>
      <c r="L11" s="344">
        <f>SUM(C11:K11)</f>
        <v>1429</v>
      </c>
      <c r="M11" s="58">
        <f>'справка №1-БАЛАНС'!H39</f>
        <v>6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2123</v>
      </c>
      <c r="D15" s="61">
        <f aca="true" t="shared" si="2" ref="D15:M15">D11+D12</f>
        <v>181</v>
      </c>
      <c r="E15" s="61">
        <f t="shared" si="2"/>
        <v>1470</v>
      </c>
      <c r="F15" s="61">
        <f t="shared" si="2"/>
        <v>0</v>
      </c>
      <c r="G15" s="61">
        <f t="shared" si="2"/>
        <v>0</v>
      </c>
      <c r="H15" s="61">
        <f t="shared" si="2"/>
        <v>5</v>
      </c>
      <c r="I15" s="61">
        <f t="shared" si="2"/>
        <v>0</v>
      </c>
      <c r="J15" s="61">
        <f t="shared" si="2"/>
        <v>-2350</v>
      </c>
      <c r="K15" s="61">
        <f t="shared" si="2"/>
        <v>0</v>
      </c>
      <c r="L15" s="344">
        <f t="shared" si="1"/>
        <v>1429</v>
      </c>
      <c r="M15" s="61">
        <f t="shared" si="2"/>
        <v>6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-709</v>
      </c>
      <c r="K16" s="60"/>
      <c r="L16" s="344">
        <f t="shared" si="1"/>
        <v>-709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-13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13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>
        <v>13</v>
      </c>
      <c r="K22" s="185"/>
      <c r="L22" s="344">
        <f t="shared" si="1"/>
        <v>13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13</v>
      </c>
      <c r="F23" s="185"/>
      <c r="G23" s="185"/>
      <c r="H23" s="185"/>
      <c r="I23" s="185"/>
      <c r="J23" s="185"/>
      <c r="K23" s="185"/>
      <c r="L23" s="344">
        <f t="shared" si="1"/>
        <v>13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2123</v>
      </c>
      <c r="D29" s="59">
        <f aca="true" t="shared" si="6" ref="D29:M29">D17+D20+D21+D24+D28+D27+D15+D16</f>
        <v>181</v>
      </c>
      <c r="E29" s="59">
        <f t="shared" si="6"/>
        <v>1457</v>
      </c>
      <c r="F29" s="59">
        <f t="shared" si="6"/>
        <v>0</v>
      </c>
      <c r="G29" s="59">
        <f t="shared" si="6"/>
        <v>0</v>
      </c>
      <c r="H29" s="59">
        <f t="shared" si="6"/>
        <v>5</v>
      </c>
      <c r="I29" s="59">
        <f t="shared" si="6"/>
        <v>0</v>
      </c>
      <c r="J29" s="59">
        <f t="shared" si="6"/>
        <v>-3046</v>
      </c>
      <c r="K29" s="59">
        <f t="shared" si="6"/>
        <v>0</v>
      </c>
      <c r="L29" s="344">
        <f t="shared" si="1"/>
        <v>720</v>
      </c>
      <c r="M29" s="59">
        <f t="shared" si="6"/>
        <v>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2123</v>
      </c>
      <c r="D32" s="59">
        <f t="shared" si="7"/>
        <v>181</v>
      </c>
      <c r="E32" s="59">
        <f t="shared" si="7"/>
        <v>1457</v>
      </c>
      <c r="F32" s="59">
        <f t="shared" si="7"/>
        <v>0</v>
      </c>
      <c r="G32" s="59">
        <f t="shared" si="7"/>
        <v>0</v>
      </c>
      <c r="H32" s="59">
        <f t="shared" si="7"/>
        <v>5</v>
      </c>
      <c r="I32" s="59">
        <f t="shared" si="7"/>
        <v>0</v>
      </c>
      <c r="J32" s="59">
        <f t="shared" si="7"/>
        <v>-3046</v>
      </c>
      <c r="K32" s="59">
        <f t="shared" si="7"/>
        <v>0</v>
      </c>
      <c r="L32" s="344">
        <f t="shared" si="1"/>
        <v>720</v>
      </c>
      <c r="M32" s="59">
        <f>M29+M30+M31</f>
        <v>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855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1" t="s">
        <v>380</v>
      </c>
      <c r="E38" s="591"/>
      <c r="F38" s="591" t="s">
        <v>865</v>
      </c>
      <c r="G38" s="591"/>
      <c r="H38" s="591"/>
      <c r="I38" s="591"/>
      <c r="J38" s="15" t="s">
        <v>870</v>
      </c>
      <c r="K38" s="15"/>
      <c r="L38" s="591" t="s">
        <v>868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44" bottom="0.28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D37" sqref="D3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Източна Газова Компания ЕАД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813159505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КЪМ 30.09.2012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833</v>
      </c>
      <c r="E9" s="189"/>
      <c r="F9" s="189"/>
      <c r="G9" s="74">
        <f>D9+E9-F9</f>
        <v>833</v>
      </c>
      <c r="H9" s="65"/>
      <c r="I9" s="65"/>
      <c r="J9" s="74">
        <f>G9+H9-I9</f>
        <v>833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1479</v>
      </c>
      <c r="E10" s="189"/>
      <c r="F10" s="189"/>
      <c r="G10" s="74">
        <f aca="true" t="shared" si="2" ref="G10:G39">D10+E10-F10</f>
        <v>1479</v>
      </c>
      <c r="H10" s="65"/>
      <c r="I10" s="65"/>
      <c r="J10" s="74">
        <f aca="true" t="shared" si="3" ref="J10:J39">G10+H10-I10</f>
        <v>1479</v>
      </c>
      <c r="K10" s="65">
        <v>147</v>
      </c>
      <c r="L10" s="65">
        <v>24</v>
      </c>
      <c r="M10" s="65"/>
      <c r="N10" s="74">
        <f aca="true" t="shared" si="4" ref="N10:N39">K10+L10-M10</f>
        <v>171</v>
      </c>
      <c r="O10" s="65"/>
      <c r="P10" s="65"/>
      <c r="Q10" s="74">
        <f t="shared" si="0"/>
        <v>171</v>
      </c>
      <c r="R10" s="74">
        <f t="shared" si="1"/>
        <v>1308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1623</v>
      </c>
      <c r="E11" s="189">
        <v>3</v>
      </c>
      <c r="F11" s="189">
        <v>74</v>
      </c>
      <c r="G11" s="74">
        <f t="shared" si="2"/>
        <v>1552</v>
      </c>
      <c r="H11" s="65"/>
      <c r="I11" s="65"/>
      <c r="J11" s="74">
        <f t="shared" si="3"/>
        <v>1552</v>
      </c>
      <c r="K11" s="65">
        <v>305</v>
      </c>
      <c r="L11" s="65">
        <v>83</v>
      </c>
      <c r="M11" s="65">
        <v>28</v>
      </c>
      <c r="N11" s="74">
        <f t="shared" si="4"/>
        <v>360</v>
      </c>
      <c r="O11" s="65"/>
      <c r="P11" s="65"/>
      <c r="Q11" s="74">
        <f t="shared" si="0"/>
        <v>360</v>
      </c>
      <c r="R11" s="74">
        <f t="shared" si="1"/>
        <v>1192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678</v>
      </c>
      <c r="E13" s="189"/>
      <c r="F13" s="189">
        <v>508</v>
      </c>
      <c r="G13" s="74">
        <f t="shared" si="2"/>
        <v>170</v>
      </c>
      <c r="H13" s="65"/>
      <c r="I13" s="65"/>
      <c r="J13" s="74">
        <f t="shared" si="3"/>
        <v>170</v>
      </c>
      <c r="K13" s="65">
        <v>202</v>
      </c>
      <c r="L13" s="65">
        <v>22</v>
      </c>
      <c r="M13" s="65">
        <v>169</v>
      </c>
      <c r="N13" s="74">
        <f t="shared" si="4"/>
        <v>55</v>
      </c>
      <c r="O13" s="65"/>
      <c r="P13" s="65"/>
      <c r="Q13" s="74">
        <f t="shared" si="0"/>
        <v>55</v>
      </c>
      <c r="R13" s="74">
        <f t="shared" si="1"/>
        <v>115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>
        <v>0</v>
      </c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851</v>
      </c>
      <c r="B15" s="374" t="s">
        <v>852</v>
      </c>
      <c r="C15" s="456" t="s">
        <v>853</v>
      </c>
      <c r="D15" s="457">
        <v>426</v>
      </c>
      <c r="E15" s="457"/>
      <c r="F15" s="457"/>
      <c r="G15" s="74">
        <f t="shared" si="2"/>
        <v>426</v>
      </c>
      <c r="H15" s="458"/>
      <c r="I15" s="458"/>
      <c r="J15" s="74">
        <f t="shared" si="3"/>
        <v>426</v>
      </c>
      <c r="K15" s="458">
        <v>426</v>
      </c>
      <c r="L15" s="458"/>
      <c r="M15" s="458"/>
      <c r="N15" s="74">
        <f t="shared" si="4"/>
        <v>426</v>
      </c>
      <c r="O15" s="458"/>
      <c r="P15" s="458"/>
      <c r="Q15" s="74">
        <f t="shared" si="0"/>
        <v>426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46</v>
      </c>
      <c r="E16" s="189"/>
      <c r="F16" s="189">
        <v>4</v>
      </c>
      <c r="G16" s="74">
        <f t="shared" si="2"/>
        <v>42</v>
      </c>
      <c r="H16" s="65"/>
      <c r="I16" s="65"/>
      <c r="J16" s="74">
        <f t="shared" si="3"/>
        <v>42</v>
      </c>
      <c r="K16" s="65">
        <v>12</v>
      </c>
      <c r="L16" s="65">
        <v>2</v>
      </c>
      <c r="M16" s="65">
        <v>1</v>
      </c>
      <c r="N16" s="74">
        <f t="shared" si="4"/>
        <v>13</v>
      </c>
      <c r="O16" s="65"/>
      <c r="P16" s="65"/>
      <c r="Q16" s="74">
        <f aca="true" t="shared" si="5" ref="Q16:Q25">N16+O16-P16</f>
        <v>13</v>
      </c>
      <c r="R16" s="74">
        <f aca="true" t="shared" si="6" ref="R16:R25">J16-Q16</f>
        <v>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5085</v>
      </c>
      <c r="E17" s="194">
        <f>SUM(E9:E16)</f>
        <v>3</v>
      </c>
      <c r="F17" s="194">
        <f>SUM(F9:F16)</f>
        <v>586</v>
      </c>
      <c r="G17" s="74">
        <f t="shared" si="2"/>
        <v>4502</v>
      </c>
      <c r="H17" s="75">
        <f>SUM(H9:H16)</f>
        <v>0</v>
      </c>
      <c r="I17" s="75">
        <f>SUM(I9:I16)</f>
        <v>0</v>
      </c>
      <c r="J17" s="74">
        <f t="shared" si="3"/>
        <v>4502</v>
      </c>
      <c r="K17" s="75">
        <f>SUM(K9:K16)</f>
        <v>1092</v>
      </c>
      <c r="L17" s="75">
        <f>SUM(L9:L16)</f>
        <v>131</v>
      </c>
      <c r="M17" s="75">
        <f>SUM(M9:M16)</f>
        <v>198</v>
      </c>
      <c r="N17" s="74">
        <f t="shared" si="4"/>
        <v>1025</v>
      </c>
      <c r="O17" s="75">
        <f>SUM(O9:O16)</f>
        <v>0</v>
      </c>
      <c r="P17" s="75">
        <f>SUM(P9:P16)</f>
        <v>0</v>
      </c>
      <c r="Q17" s="74">
        <f t="shared" si="5"/>
        <v>1025</v>
      </c>
      <c r="R17" s="74">
        <f t="shared" si="6"/>
        <v>3477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11</v>
      </c>
      <c r="E21" s="189"/>
      <c r="F21" s="189"/>
      <c r="G21" s="74">
        <f t="shared" si="2"/>
        <v>11</v>
      </c>
      <c r="H21" s="65"/>
      <c r="I21" s="65"/>
      <c r="J21" s="74">
        <f t="shared" si="3"/>
        <v>11</v>
      </c>
      <c r="K21" s="65">
        <v>6</v>
      </c>
      <c r="L21" s="65">
        <v>1</v>
      </c>
      <c r="M21" s="65"/>
      <c r="N21" s="74">
        <f t="shared" si="4"/>
        <v>7</v>
      </c>
      <c r="O21" s="65"/>
      <c r="P21" s="65"/>
      <c r="Q21" s="74">
        <f t="shared" si="5"/>
        <v>7</v>
      </c>
      <c r="R21" s="74">
        <f t="shared" si="6"/>
        <v>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155</v>
      </c>
      <c r="E22" s="189"/>
      <c r="F22" s="189"/>
      <c r="G22" s="74">
        <f t="shared" si="2"/>
        <v>155</v>
      </c>
      <c r="H22" s="65"/>
      <c r="I22" s="65"/>
      <c r="J22" s="74">
        <f t="shared" si="3"/>
        <v>155</v>
      </c>
      <c r="K22" s="65">
        <v>136</v>
      </c>
      <c r="L22" s="65">
        <v>15</v>
      </c>
      <c r="M22" s="65"/>
      <c r="N22" s="74">
        <f t="shared" si="4"/>
        <v>151</v>
      </c>
      <c r="O22" s="65"/>
      <c r="P22" s="65"/>
      <c r="Q22" s="74">
        <f t="shared" si="5"/>
        <v>151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55</v>
      </c>
      <c r="E24" s="189"/>
      <c r="F24" s="189"/>
      <c r="G24" s="74">
        <f t="shared" si="2"/>
        <v>55</v>
      </c>
      <c r="H24" s="65"/>
      <c r="I24" s="65"/>
      <c r="J24" s="74">
        <f t="shared" si="3"/>
        <v>55</v>
      </c>
      <c r="K24" s="65">
        <v>28</v>
      </c>
      <c r="L24" s="65">
        <v>6</v>
      </c>
      <c r="M24" s="65"/>
      <c r="N24" s="74">
        <f t="shared" si="4"/>
        <v>34</v>
      </c>
      <c r="O24" s="65"/>
      <c r="P24" s="65"/>
      <c r="Q24" s="74">
        <f t="shared" si="5"/>
        <v>34</v>
      </c>
      <c r="R24" s="74">
        <f t="shared" si="6"/>
        <v>21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221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221</v>
      </c>
      <c r="H25" s="66">
        <f t="shared" si="7"/>
        <v>0</v>
      </c>
      <c r="I25" s="66">
        <f t="shared" si="7"/>
        <v>0</v>
      </c>
      <c r="J25" s="67">
        <f t="shared" si="3"/>
        <v>221</v>
      </c>
      <c r="K25" s="66">
        <f t="shared" si="7"/>
        <v>170</v>
      </c>
      <c r="L25" s="66">
        <f t="shared" si="7"/>
        <v>22</v>
      </c>
      <c r="M25" s="66">
        <f t="shared" si="7"/>
        <v>0</v>
      </c>
      <c r="N25" s="67">
        <f t="shared" si="4"/>
        <v>192</v>
      </c>
      <c r="O25" s="66">
        <f t="shared" si="7"/>
        <v>0</v>
      </c>
      <c r="P25" s="66">
        <f t="shared" si="7"/>
        <v>0</v>
      </c>
      <c r="Q25" s="67">
        <f t="shared" si="5"/>
        <v>192</v>
      </c>
      <c r="R25" s="67">
        <f t="shared" si="6"/>
        <v>29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315</v>
      </c>
      <c r="E37" s="189"/>
      <c r="F37" s="189"/>
      <c r="G37" s="74">
        <f t="shared" si="2"/>
        <v>315</v>
      </c>
      <c r="H37" s="72"/>
      <c r="I37" s="72"/>
      <c r="J37" s="74">
        <f t="shared" si="3"/>
        <v>315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315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315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315</v>
      </c>
      <c r="H38" s="75">
        <f t="shared" si="12"/>
        <v>0</v>
      </c>
      <c r="I38" s="75">
        <f t="shared" si="12"/>
        <v>0</v>
      </c>
      <c r="J38" s="74">
        <f t="shared" si="3"/>
        <v>315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315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5621</v>
      </c>
      <c r="E40" s="438">
        <f>E17+E18+E19+E25+E38+E39</f>
        <v>3</v>
      </c>
      <c r="F40" s="438">
        <f aca="true" t="shared" si="13" ref="F40:R40">F17+F18+F19+F25+F38+F39</f>
        <v>586</v>
      </c>
      <c r="G40" s="438">
        <f t="shared" si="13"/>
        <v>5038</v>
      </c>
      <c r="H40" s="438">
        <f t="shared" si="13"/>
        <v>0</v>
      </c>
      <c r="I40" s="438">
        <f t="shared" si="13"/>
        <v>0</v>
      </c>
      <c r="J40" s="438">
        <f t="shared" si="13"/>
        <v>5038</v>
      </c>
      <c r="K40" s="438">
        <f t="shared" si="13"/>
        <v>1262</v>
      </c>
      <c r="L40" s="438">
        <f t="shared" si="13"/>
        <v>153</v>
      </c>
      <c r="M40" s="438">
        <f t="shared" si="13"/>
        <v>198</v>
      </c>
      <c r="N40" s="438">
        <f t="shared" si="13"/>
        <v>1217</v>
      </c>
      <c r="O40" s="438">
        <f t="shared" si="13"/>
        <v>0</v>
      </c>
      <c r="P40" s="438">
        <f t="shared" si="13"/>
        <v>0</v>
      </c>
      <c r="Q40" s="438">
        <f t="shared" si="13"/>
        <v>1217</v>
      </c>
      <c r="R40" s="438">
        <f t="shared" si="13"/>
        <v>3821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49"/>
      <c r="I44" s="356"/>
      <c r="J44" s="356" t="s">
        <v>861</v>
      </c>
      <c r="K44" s="608" t="s">
        <v>865</v>
      </c>
      <c r="L44" s="608"/>
      <c r="M44" s="608"/>
      <c r="N44" s="608"/>
      <c r="O44" s="609" t="s">
        <v>871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17" right="0.19" top="0.37" bottom="0.5118110236220472" header="0.17" footer="0.5118110236220472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9">
      <selection activeCell="B113" sqref="B1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Източна Газова Компания ЕАД</v>
      </c>
      <c r="C3" s="620"/>
      <c r="D3" s="526" t="s">
        <v>1</v>
      </c>
      <c r="E3" s="107">
        <f>'справка №1-БАЛАНС'!H3</f>
        <v>813159505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30.09.2012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315</v>
      </c>
      <c r="D21" s="108"/>
      <c r="E21" s="120">
        <f t="shared" si="0"/>
        <v>315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44</v>
      </c>
      <c r="D33" s="105">
        <f>SUM(D34:D37)</f>
        <v>44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44</v>
      </c>
      <c r="D34" s="108">
        <v>44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12</v>
      </c>
      <c r="D42" s="108">
        <v>12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67</v>
      </c>
      <c r="D43" s="104">
        <f>D24+D28+D29+D31+D30+D32+D33+D38</f>
        <v>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382</v>
      </c>
      <c r="D44" s="103">
        <f>D43+D21+D19+D9</f>
        <v>67</v>
      </c>
      <c r="E44" s="118">
        <f>E43+E21+E19+E9</f>
        <v>315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75</v>
      </c>
      <c r="D56" s="103">
        <f>D57+D59</f>
        <v>0</v>
      </c>
      <c r="E56" s="119">
        <f t="shared" si="1"/>
        <v>75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>
        <v>75</v>
      </c>
      <c r="D59" s="108"/>
      <c r="E59" s="119">
        <f t="shared" si="1"/>
        <v>75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75</v>
      </c>
      <c r="D66" s="103">
        <f>D52+D56+D61+D62+D63+D64</f>
        <v>0</v>
      </c>
      <c r="E66" s="119">
        <f t="shared" si="1"/>
        <v>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14</v>
      </c>
      <c r="D75" s="103">
        <f>D76+D78</f>
        <v>14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>
        <v>14</v>
      </c>
      <c r="D78" s="108">
        <v>14</v>
      </c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2957</v>
      </c>
      <c r="D80" s="103">
        <f>SUM(D81:D84)</f>
        <v>2957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2957</v>
      </c>
      <c r="D82" s="108">
        <v>2957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54</v>
      </c>
      <c r="D85" s="104">
        <f>SUM(D86:D90)+D94</f>
        <v>54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>
        <v>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27</v>
      </c>
      <c r="D89" s="108">
        <v>27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26</v>
      </c>
      <c r="D90" s="103">
        <f>SUM(D91:D93)</f>
        <v>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25</v>
      </c>
      <c r="D92" s="108">
        <v>25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157</v>
      </c>
      <c r="D95" s="108">
        <v>157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3182</v>
      </c>
      <c r="D96" s="104">
        <f>D85+D80+D75+D71+D95</f>
        <v>3182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3257</v>
      </c>
      <c r="D97" s="104">
        <f>D96+D68+D66</f>
        <v>3182</v>
      </c>
      <c r="E97" s="104">
        <f>E96+E68+E66</f>
        <v>75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880</v>
      </c>
      <c r="B109" s="614"/>
      <c r="C109" s="614" t="s">
        <v>863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871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7" right="0.27" top="0.28" bottom="0.19" header="0.18" footer="0.17"/>
  <pageSetup fitToHeight="1" fitToWidth="1" horizontalDpi="300" verticalDpi="300" orientation="portrait" paperSize="9" scale="57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Източна Газова Компания ЕАД</v>
      </c>
      <c r="C4" s="621"/>
      <c r="D4" s="621"/>
      <c r="E4" s="621"/>
      <c r="F4" s="621"/>
      <c r="G4" s="627" t="s">
        <v>1</v>
      </c>
      <c r="H4" s="627"/>
      <c r="I4" s="500">
        <f>'справка №1-БАЛАНС'!H3</f>
        <v>813159505</v>
      </c>
    </row>
    <row r="5" spans="1:9" ht="15">
      <c r="A5" s="501" t="s">
        <v>4</v>
      </c>
      <c r="B5" s="622" t="str">
        <f>'справка №1-БАЛАНС'!E5</f>
        <v>КЪМ 30.09.2012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4"/>
      <c r="C30" s="624"/>
      <c r="D30" s="459" t="s">
        <v>815</v>
      </c>
      <c r="E30" s="623" t="s">
        <v>865</v>
      </c>
      <c r="F30" s="623"/>
      <c r="G30" s="623"/>
      <c r="H30" s="420" t="s">
        <v>872</v>
      </c>
      <c r="I30" s="623" t="s">
        <v>868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18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Източна Газова Компания ЕАД</v>
      </c>
      <c r="C5" s="628"/>
      <c r="D5" s="628"/>
      <c r="E5" s="570" t="s">
        <v>1</v>
      </c>
      <c r="F5" s="451">
        <f>'справка №1-БАЛАНС'!H3</f>
        <v>813159505</v>
      </c>
    </row>
    <row r="6" spans="1:13" ht="15" customHeight="1">
      <c r="A6" s="27" t="s">
        <v>818</v>
      </c>
      <c r="B6" s="629" t="str">
        <f>'справка №1-БАЛАНС'!E5</f>
        <v>КЪМ 30.09.2012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856</v>
      </c>
      <c r="B12" s="37"/>
      <c r="C12" s="441">
        <v>5000</v>
      </c>
      <c r="D12" s="441">
        <v>100</v>
      </c>
      <c r="E12" s="441"/>
      <c r="F12" s="443">
        <f>C12-E12</f>
        <v>5000</v>
      </c>
    </row>
    <row r="13" spans="1:6" ht="12.75">
      <c r="A13" s="36" t="s">
        <v>857</v>
      </c>
      <c r="B13" s="37"/>
      <c r="C13" s="441">
        <v>5000</v>
      </c>
      <c r="D13" s="441">
        <v>100</v>
      </c>
      <c r="E13" s="441"/>
      <c r="F13" s="443">
        <f aca="true" t="shared" si="0" ref="F13:F26">C13-E13</f>
        <v>5000</v>
      </c>
    </row>
    <row r="14" spans="1:6" ht="12.75">
      <c r="A14" s="36" t="s">
        <v>858</v>
      </c>
      <c r="B14" s="37"/>
      <c r="C14" s="441">
        <v>2500</v>
      </c>
      <c r="D14" s="441">
        <v>50</v>
      </c>
      <c r="E14" s="441"/>
      <c r="F14" s="443">
        <f t="shared" si="0"/>
        <v>2500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12500</v>
      </c>
      <c r="D27" s="429"/>
      <c r="E27" s="429">
        <f>SUM(E12:E26)</f>
        <v>0</v>
      </c>
      <c r="F27" s="442">
        <f>SUM(F12:F26)</f>
        <v>12500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12500</v>
      </c>
      <c r="D79" s="429"/>
      <c r="E79" s="429">
        <f>E78+E61+E44+E27</f>
        <v>0</v>
      </c>
      <c r="F79" s="442">
        <f>F78+F61+F44+F27</f>
        <v>12500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0" t="s">
        <v>873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874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2012-11-09T07:28:13Z</cp:lastPrinted>
  <dcterms:created xsi:type="dcterms:W3CDTF">2000-06-29T12:02:40Z</dcterms:created>
  <dcterms:modified xsi:type="dcterms:W3CDTF">2012-11-29T14:52:05Z</dcterms:modified>
  <cp:category/>
  <cp:version/>
  <cp:contentType/>
  <cp:contentStatus/>
</cp:coreProperties>
</file>