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<sst xmlns="http://schemas.openxmlformats.org/spreadsheetml/2006/main" count="1065" uniqueCount="884">
  <si>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</si>
  <si>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</si>
  <si>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</si>
  <si>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</si>
  <si>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</si>
  <si>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</si>
  <si>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</si>
  <si>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</si>
  <si>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</si>
  <si>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</si>
  <si>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</si>
  <si>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</si>
  <si>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</si>
  <si>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</si>
  <si>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</si>
  <si>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</si>
  <si>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</si>
  <si>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</si>
  <si>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</si>
  <si>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</si>
  <si>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</si>
  <si>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</si>
  <si>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</si>
  <si>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</si>
  <si>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</si>
  <si>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</si>
  <si>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</si>
  <si>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</si>
  <si>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</si>
  <si>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</si>
  <si>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</si>
  <si>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</si>
  <si>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</si>
  <si>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</si>
  <si>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</si>
  <si>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</si>
  <si>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</si>
  <si>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</si>
  <si>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</si>
  <si>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</si>
  <si>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</si>
  <si>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</si>
  <si>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</si>
  <si>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</si>
  <si>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</si>
  <si>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</si>
  <si>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</si>
  <si>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</si>
  <si>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</si>
  <si>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</si>
  <si>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</si>
  <si>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</si>
  <si>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</si>
  <si>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</si>
  <si>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</si>
  <si>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</si>
  <si>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</si>
  <si>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</si>
  <si>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</si>
  <si>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</si>
  <si>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</si>
  <si>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</si>
  <si>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</si>
  <si>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</si>
  <si>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</si>
  <si>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</si>
  <si>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</si>
  <si>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</si>
  <si>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</si>
  <si>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</si>
  <si>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</si>
  <si>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</si>
  <si>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</si>
  <si>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</si>
  <si>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</si>
  <si>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</si>
  <si>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</si>
  <si>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</si>
  <si>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</si>
  <si>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</si>
  <si>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</si>
  <si>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</si>
  <si>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</si>
  <si>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</si>
  <si>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</si>
  <si>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</si>
  <si>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</si>
  <si>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</si>
  <si>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</si>
  <si>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</si>
  <si>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</si>
  <si>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</si>
  <si>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</si>
  <si>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</si>
  <si>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</si>
  <si>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</si>
  <si>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</si>
  <si>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</si>
  <si>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</si>
  <si>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</si>
  <si>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</si>
  <si>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</si>
  <si>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</si>
  <si>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</si>
  <si>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</si>
  <si>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</si>
  <si>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</si>
  <si>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</si>
  <si>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</si>
  <si>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</si>
  <si>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</si>
  <si>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</si>
  <si>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</si>
  <si>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</si>
  <si>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</si>
  <si>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</si>
  <si>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</si>
  <si>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</si>
  <si>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</si>
  <si>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</si>
  <si>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</si>
  <si>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</si>
  <si>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</si>
  <si>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</si>
  <si>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</si>
  <si>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</si>
  <si>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</si>
  <si>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</si>
  <si>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</si>
  <si>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</si>
  <si>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</si>
  <si>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</si>
  <si>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</si>
  <si>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</si>
  <si>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</si>
  <si>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</si>
  <si>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</si>
  <si>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</si>
  <si>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</si>
  <si>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</si>
  <si>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</si>
  <si>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</si>
  <si>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</si>
  <si>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</si>
  <si>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</si>
  <si>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</si>
  <si>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</si>
  <si>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</si>
  <si>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</si>
  <si>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</si>
  <si>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</si>
  <si>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</si>
  <si>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</si>
  <si>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</si>
  <si>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</si>
  <si>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</si>
  <si>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</si>
  <si>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</si>
  <si>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</si>
  <si>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</si>
  <si>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</si>
  <si>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</si>
  <si>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</si>
  <si>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</si>
  <si>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</si>
  <si>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</si>
  <si>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</si>
  <si>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</si>
  <si>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</si>
  <si>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</si>
  <si>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</si>
  <si>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</si>
  <si>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</si>
  <si>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</si>
  <si>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</si>
  <si>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</si>
  <si>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</si>
  <si>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</si>
  <si>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</si>
  <si>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</si>
  <si>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</si>
  <si>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</si>
  <si>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</si>
  <si>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</si>
  <si>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</si>
  <si>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</si>
  <si>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</si>
  <si>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</si>
  <si>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</si>
  <si>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</si>
  <si>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</si>
  <si>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</si>
  <si>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</si>
  <si>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</si>
  <si>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</si>
  <si>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</si>
  <si>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</si>
  <si>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</si>
  <si>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</si>
  <si>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</si>
  <si>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</si>
  <si>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</si>
  <si>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</si>
  <si>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</si>
  <si>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</si>
  <si>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</si>
  <si>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</si>
  <si>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</si>
  <si>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</si>
  <si>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</si>
  <si>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</si>
  <si>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</si>
  <si>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</si>
  <si>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</si>
  <si>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</si>
  <si>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</si>
  <si>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</si>
  <si>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</si>
  <si>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</si>
  <si>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</si>
  <si>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</si>
  <si>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</si>
  <si>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</si>
  <si>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</si>
  <si>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</si>
  <si>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</si>
  <si>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</si>
  <si>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</si>
  <si>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</si>
  <si>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</si>
  <si>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</si>
  <si>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</si>
  <si>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</si>
  <si>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</si>
  <si>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</si>
  <si>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</si>
  <si>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</si>
  <si>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</si>
  <si>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</si>
  <si>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</si>
  <si>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</si>
  <si>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</si>
  <si>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</si>
  <si>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</si>
  <si>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</si>
  <si>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</si>
  <si>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</si>
  <si>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</si>
  <si>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</si>
  <si>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</si>
  <si>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</si>
  <si>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</si>
  <si>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</si>
  <si>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</si>
  <si>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</si>
  <si>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</si>
  <si>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</si>
  <si>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</si>
  <si>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</si>
  <si>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</si>
  <si>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</si>
  <si>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</si>
  <si>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</si>
  <si>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</si>
  <si>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</si>
  <si>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</si>
  <si>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</si>
  <si>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</si>
  <si>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</si>
  <si>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</si>
  <si>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</si>
  <si>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</si>
  <si>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</si>
  <si>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</si>
  <si>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</si>
  <si>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</si>
  <si>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</si>
  <si>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</si>
  <si>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</si>
  <si>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</si>
  <si>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</si>
  <si>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</si>
  <si>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</si>
  <si>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</si>
  <si>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</si>
  <si>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</si>
  <si>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</si>
  <si>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</si>
  <si>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</si>
  <si>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</si>
  <si>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</si>
  <si>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</si>
  <si>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</si>
  <si>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</si>
  <si>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</si>
  <si>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</si>
  <si>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</si>
  <si>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</si>
  <si>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</si>
  <si>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</si>
  <si>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</si>
  <si>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</si>
  <si>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</si>
  <si>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</si>
  <si>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</si>
  <si>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</si>
  <si>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</si>
  <si>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</si>
  <si>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</si>
  <si>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</si>
  <si>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</si>
  <si>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</si>
  <si>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</si>
  <si>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</si>
  <si>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</si>
  <si>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</si>
  <si>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</si>
  <si>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</si>
  <si>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</si>
  <si>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</si>
  <si>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</si>
  <si>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</si>
  <si>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</si>
  <si>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</si>
  <si>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</si>
  <si>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</si>
  <si>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</si>
  <si>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</si>
  <si>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</si>
  <si>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</si>
  <si>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</si>
  <si>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</si>
  <si>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</si>
  <si>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</si>
  <si>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</si>
  <si>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</si>
  <si>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</si>
  <si>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</si>
  <si>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</si>
  <si>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</si>
  <si>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</si>
  <si>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</si>
  <si>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</si>
  <si>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</si>
  <si>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</si>
  <si>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</si>
  <si>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</si>
  <si>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</si>
  <si>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</si>
  <si>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</si>
  <si>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</si>
  <si>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</si>
  <si>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</si>
  <si>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</si>
  <si>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</si>
  <si>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</si>
  <si>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</si>
  <si>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</si>
  <si>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</si>
  <si>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</si>
  <si>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</si>
  <si>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</si>
  <si>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</si>
  <si>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</si>
  <si>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</si>
  <si>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</si>
  <si>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</si>
  <si>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</si>
  <si>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</si>
  <si>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</si>
  <si>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</si>
  <si>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</si>
  <si>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</si>
  <si>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</si>
  <si>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</si>
  <si>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</si>
  <si>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</si>
  <si>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</si>
  <si>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</si>
  <si>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</si>
  <si>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</si>
  <si>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</si>
  <si>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</si>
  <si>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</si>
  <si>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</si>
  <si>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</si>
  <si>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</si>
  <si>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</si>
  <si>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</si>
  <si>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</si>
  <si>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</si>
  <si>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</si>
  <si>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</si>
  <si>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</si>
  <si>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</si>
  <si>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</si>
  <si>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</si>
  <si>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</si>
  <si>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</si>
  <si>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</si>
  <si>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</si>
  <si>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</si>
  <si>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</si>
  <si>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</si>
  <si>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</si>
  <si>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</si>
  <si>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</si>
  <si>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</si>
  <si>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</si>
  <si>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</si>
  <si>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</si>
  <si>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</si>
  <si>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</si>
  <si>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</si>
  <si>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</si>
  <si>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</si>
  <si>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</si>
  <si>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</si>
  <si>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</si>
  <si>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</si>
  <si>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</si>
  <si>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</si>
  <si>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</si>
  <si>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</si>
  <si>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</si>
  <si>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</si>
  <si>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</si>
  <si>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</si>
  <si>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</si>
  <si>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</si>
  <si>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</si>
  <si>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</si>
  <si>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</si>
  <si>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</si>
  <si>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</si>
  <si>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</si>
  <si>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</si>
  <si>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</si>
  <si>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</si>
  <si>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</si>
  <si>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</si>
  <si>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</si>
  <si>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</si>
  <si>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</si>
  <si>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</si>
  <si>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</si>
  <si>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</si>
  <si>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</si>
  <si>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</si>
  <si>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</si>
  <si>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</si>
  <si>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</si>
  <si>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</si>
  <si>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</si>
  <si>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</si>
  <si>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</si>
  <si>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</si>
  <si>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</si>
  <si>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</si>
  <si>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</si>
  <si>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</si>
  <si>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</si>
  <si>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</si>
  <si>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</si>
  <si>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</si>
  <si>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</si>
  <si>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</si>
  <si>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</si>
  <si>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</si>
  <si>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</si>
  <si>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</si>
  <si>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</si>
  <si>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</si>
  <si>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</si>
  <si>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</si>
  <si>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</si>
  <si>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</si>
  <si>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</si>
  <si>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</si>
  <si>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</si>
  <si>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</si>
  <si>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</si>
  <si>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</si>
  <si>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</si>
  <si>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</si>
  <si>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</si>
  <si>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</si>
  <si>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</si>
  <si>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</si>
  <si>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</si>
  <si>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</si>
  <si>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</si>
  <si>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</si>
  <si>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</si>
  <si>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</si>
  <si>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</si>
  <si>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</si>
  <si>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</si>
  <si>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</si>
  <si>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</si>
  <si>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</si>
  <si>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</si>
  <si>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</si>
  <si>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</si>
  <si>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</si>
  <si>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</si>
  <si>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</si>
  <si>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</si>
  <si>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</si>
  <si>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</si>
  <si>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</si>
  <si>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</si>
  <si>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</si>
  <si>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</si>
  <si>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</si>
  <si>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</si>
  <si>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</si>
  <si>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</si>
  <si>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</si>
  <si>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</si>
  <si>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</si>
  <si>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</si>
  <si>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</si>
  <si>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</si>
  <si>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</si>
  <si>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</si>
  <si>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</si>
  <si>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</si>
  <si>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</si>
  <si>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</si>
  <si>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</si>
  <si>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</si>
  <si>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</si>
  <si>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</si>
  <si>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</si>
  <si>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</si>
  <si>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</si>
  <si>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</si>
  <si>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</si>
  <si>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</si>
  <si>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</si>
  <si>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</si>
  <si>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</si>
  <si>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</si>
  <si>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</si>
  <si>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</si>
  <si>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</si>
  <si>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</si>
  <si>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</si>
  <si>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</si>
  <si>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</si>
  <si>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</si>
  <si>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</si>
  <si>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</si>
  <si>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</si>
  <si>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</si>
  <si>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</si>
  <si>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</si>
  <si>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</si>
  <si>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</si>
  <si>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</si>
  <si>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</si>
  <si>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</si>
  <si>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</si>
  <si>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</si>
  <si>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</si>
  <si>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</si>
  <si>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</si>
  <si>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</si>
  <si>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</si>
  <si>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</si>
  <si>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</si>
  <si>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</si>
  <si>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</si>
  <si>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</si>
  <si>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</si>
  <si>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</si>
  <si>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</si>
  <si>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</si>
  <si>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</si>
  <si>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</si>
  <si>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</si>
  <si>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</si>
  <si>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</si>
  <si>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</si>
  <si>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</si>
  <si>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</si>
  <si>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</si>
  <si>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</si>
  <si>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</si>
  <si>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</si>
  <si>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</si>
  <si>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</si>
  <si>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</si>
  <si>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</si>
  <si>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</si>
  <si>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</si>
  <si>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</si>
  <si>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</si>
  <si>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</si>
  <si>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</si>
  <si>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</si>
  <si>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</si>
  <si>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</si>
  <si>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</si>
  <si>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</si>
  <si>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</si>
  <si>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</si>
  <si>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</si>
  <si>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</si>
  <si>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</si>
  <si>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</si>
  <si>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</si>
  <si>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</si>
  <si>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</si>
  <si>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</si>
  <si>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</si>
  <si>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</si>
  <si>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</si>
  <si>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</si>
  <si>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</si>
  <si>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</si>
  <si>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</si>
  <si>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</si>
  <si>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</si>
  <si>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</si>
  <si>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</si>
  <si>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</si>
  <si>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</si>
  <si>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</si>
  <si>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</si>
  <si>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</si>
  <si>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</si>
  <si>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</si>
  <si>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</si>
  <si>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</si>
  <si>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</si>
  <si>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</si>
  <si>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</si>
  <si>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</si>
  <si>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</si>
  <si>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</si>
  <si>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</si>
  <si>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</si>
  <si>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</si>
  <si>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</si>
  <si>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</si>
  <si>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</si>
  <si>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</si>
  <si>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</si>
  <si>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</si>
  <si>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</si>
  <si>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</si>
  <si>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</si>
  <si>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</si>
  <si>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</si>
  <si>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</si>
  <si>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</si>
  <si>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</si>
  <si>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</si>
  <si>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</si>
  <si>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</si>
  <si>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</si>
  <si>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</si>
  <si>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</si>
  <si>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</si>
  <si>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</si>
  <si>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</si>
  <si>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</si>
  <si>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</si>
  <si>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</si>
  <si>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</si>
  <si>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</si>
  <si>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</si>
  <si>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</si>
  <si>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</si>
  <si>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</si>
  <si>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</si>
  <si>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</si>
  <si>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</si>
  <si>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</si>
  <si>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</si>
  <si>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</si>
  <si>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</si>
  <si>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</si>
  <si>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</si>
  <si>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</si>
  <si>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</si>
  <si>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</si>
  <si>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</si>
  <si>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</si>
  <si>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</si>
  <si>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</si>
  <si>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</si>
  <si>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</si>
  <si>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</si>
  <si>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</si>
  <si>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</si>
  <si>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</si>
  <si>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</si>
  <si>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</si>
  <si>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</si>
  <si>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</si>
  <si>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</si>
  <si>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</si>
  <si>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</si>
  <si>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</si>
  <si>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</si>
  <si>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</si>
  <si>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</si>
  <si>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</si>
  <si>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</si>
  <si>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</si>
  <si>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</si>
  <si>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</si>
  <si>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</si>
  <si>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</si>
  <si>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</si>
  <si>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</si>
  <si>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</si>
  <si>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</si>
  <si>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</si>
  <si>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</si>
  <si>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</si>
  <si>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</si>
  <si>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</si>
  <si>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</si>
  <si>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</si>
  <si>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</si>
  <si>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</si>
  <si>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</si>
  <si>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</si>
  <si>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</si>
  <si>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</si>
  <si>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</si>
  <si>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</si>
  <si>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</si>
  <si>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</si>
  <si>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</si>
  <si>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</si>
  <si>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</si>
  <si>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</si>
  <si>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</si>
  <si>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</si>
  <si>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</si>
  <si>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</si>
  <si>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</si>
  <si>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</si>
  <si>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</si>
  <si>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</si>
  <si>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</si>
  <si>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</si>
  <si>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</si>
  <si>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</si>
  <si>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</si>
  <si>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</si>
  <si>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</si>
  <si>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</si>
  <si>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</si>
  <si>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</si>
  <si>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</si>
  <si>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</si>
  <si>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</si>
  <si>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</si>
  <si>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</si>
  <si>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</si>
  <si>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</si>
  <si>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</si>
  <si>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</si>
  <si>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</si>
  <si>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</si>
  <si>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</si>
  <si>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</si>
  <si>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</si>
  <si>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</si>
  <si>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</si>
  <si>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</si>
  <si>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</si>
  <si>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</si>
  <si>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</si>
  <si>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</si>
  <si>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</si>
  <si>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</si>
  <si>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</si>
  <si>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</si>
  <si>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</si>
  <si>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</si>
  <si>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</si>
  <si>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</si>
  <si>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</si>
  <si>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</si>
  <si>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</si>
  <si>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</si>
  <si>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</si>
  <si>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</si>
  <si>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</si>
  <si>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</si>
  <si>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</si>
  <si>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</si>
  <si>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</si>
  <si>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</si>
  <si>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</si>
  <si>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</si>
  <si>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</si>
  <si>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</si>
  <si>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</si>
  <si>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</si>
  <si>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</si>
  <si>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</si>
  <si>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</si>
  <si>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</si>
  <si>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</si>
  <si>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</si>
  <si>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</si>
  <si>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</si>
  <si>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</si>
  <si>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</si>
  <si>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</si>
  <si>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</si>
  <si>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</si>
  <si>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</si>
  <si>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</si>
  <si>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</si>
  <si>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</si>
  <si>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</si>
  <si>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</si>
  <si>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</si>
  <si>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</si>
  <si>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</si>
  <si>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</si>
  <si>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</si>
  <si>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</si>
  <si>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</si>
  <si>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</si>
  <si>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</si>
  <si>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</si>
  <si>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</si>
  <si>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</si>
  <si>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</si>
  <si>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</si>
  <si>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</si>
  <si>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</si>
  <si>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</si>
  <si>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</si>
  <si>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</si>
  <si>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</si>
  <si>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</si>
  <si>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</si>
  <si>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</si>
  <si>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</si>
  <si>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</si>
  <si>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</si>
  <si>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</si>
  <si>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</si>
  <si>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</si>
  <si>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</si>
  <si>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</si>
  <si>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</si>
  <si>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</si>
  <si>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</si>
  <si>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</si>
  <si>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</si>
  <si>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</si>
  <si>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</si>
  <si>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</si>
  <si>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</si>
  <si>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</si>
  <si>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</si>
  <si>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</si>
  <si>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</si>
  <si>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</si>
  <si>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</si>
  <si>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</si>
  <si>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</si>
  <si>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t>30.06.2008 г.</t>
  </si>
  <si>
    <t xml:space="preserve">Дата на съставяне: 15.07.2008 г.………………..                         </t>
  </si>
  <si>
    <t>Дата на съставяне:15.07.2008 г.</t>
  </si>
  <si>
    <t xml:space="preserve">Дата на съставяне:  15.07.2008 г.                                     </t>
  </si>
  <si>
    <t>15.07.2008 г.</t>
  </si>
  <si>
    <t xml:space="preserve">Дата  на съставяне:15.07 .2008 г.............                                                                                                                                </t>
  </si>
  <si>
    <t>Дата на съставяне15.07.2008 г.</t>
  </si>
  <si>
    <r>
      <t xml:space="preserve">Отчетен период:30.06.2008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</si>
  <si>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съставяне:15.07. .2008 г.</t>
    </r>
    <r>
      <rPr>
        <sz val="10"/>
        <rFont val="Times New Roman"/>
        <family val="1"/>
      </rPr>
      <t>…………………………………..</t>
    </r>
  </si>
  <si>
    <t>Дата на съставяне15.07:.2008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</si>
</sst>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  <numFmt numFmtId="188" formatCode="0.00000"/>
    <numFmt numFmtId="189" formatCode="0.00000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6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6" fontId="5" fillId="0" borderId="1" xfId="24" applyNumberFormat="1" applyFont="1" applyBorder="1" applyAlignment="1">
      <alignment horizontal="right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872</v>
      </c>
      <c r="F3" s="217" t="s">
        <v>2</v>
      </c>
      <c r="G3" s="172"/>
      <c r="H3" s="461">
        <v>123028180</v>
      </c>
    </row>
    <row r="4" spans="1:8" ht="15">
      <c r="A4" s="582" t="s">
        <v>3</v>
      </c>
      <c r="B4" s="588"/>
      <c r="C4" s="588"/>
      <c r="D4" s="588"/>
      <c r="E4" s="504" t="s">
        <v>873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1124</v>
      </c>
      <c r="D11" s="151">
        <v>1124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11506</v>
      </c>
      <c r="D12" s="151">
        <v>11655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11272</v>
      </c>
      <c r="D13" s="151">
        <v>12277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1134</v>
      </c>
      <c r="D14" s="151">
        <v>1141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643</v>
      </c>
      <c r="D15" s="151">
        <v>361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305</v>
      </c>
      <c r="D16" s="151">
        <v>321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2226</v>
      </c>
      <c r="D17" s="151">
        <v>739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28210</v>
      </c>
      <c r="D19" s="155">
        <f>SUM(D11:D18)</f>
        <v>27618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12326</v>
      </c>
      <c r="H20" s="158">
        <v>12326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30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30</v>
      </c>
    </row>
    <row r="23" spans="1:13" ht="15">
      <c r="A23" s="235" t="s">
        <v>66</v>
      </c>
      <c r="B23" s="241" t="s">
        <v>67</v>
      </c>
      <c r="C23" s="151">
        <v>29</v>
      </c>
      <c r="D23" s="151">
        <v>27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164</v>
      </c>
      <c r="D24" s="151">
        <v>147</v>
      </c>
      <c r="E24" s="237" t="s">
        <v>72</v>
      </c>
      <c r="F24" s="242" t="s">
        <v>73</v>
      </c>
      <c r="G24" s="152">
        <v>1606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15262</v>
      </c>
      <c r="H25" s="154">
        <f>H19+H20+H21</f>
        <v>12356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55</v>
      </c>
      <c r="D26" s="151">
        <v>85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248</v>
      </c>
      <c r="D27" s="155">
        <f>SUM(D23:D26)</f>
        <v>259</v>
      </c>
      <c r="E27" s="253" t="s">
        <v>83</v>
      </c>
      <c r="F27" s="242" t="s">
        <v>84</v>
      </c>
      <c r="G27" s="154">
        <f>SUM(G28:G30)</f>
        <v>3478</v>
      </c>
      <c r="H27" s="154">
        <f>SUM(H28:H30)</f>
        <v>3478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3478</v>
      </c>
      <c r="H28" s="152">
        <v>3478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3478</v>
      </c>
      <c r="H31" s="152">
        <v>4140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6956</v>
      </c>
      <c r="H33" s="154">
        <f>H27+H31+H32</f>
        <v>7618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35236</v>
      </c>
      <c r="H36" s="154">
        <f>H25+H17+H33</f>
        <v>32992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3716</v>
      </c>
      <c r="H44" s="152">
        <v>3716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1128</v>
      </c>
      <c r="H46" s="152">
        <v>1045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178</v>
      </c>
      <c r="H48" s="152">
        <v>178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5022</v>
      </c>
      <c r="H49" s="154">
        <f>SUM(H43:H48)</f>
        <v>4939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691</v>
      </c>
      <c r="H53" s="152">
        <v>691</v>
      </c>
    </row>
    <row r="54" spans="1:8" ht="15">
      <c r="A54" s="235" t="s">
        <v>166</v>
      </c>
      <c r="B54" s="249" t="s">
        <v>167</v>
      </c>
      <c r="C54" s="151">
        <v>55</v>
      </c>
      <c r="D54" s="151">
        <v>55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28529</v>
      </c>
      <c r="D55" s="155">
        <f>D19+D20+D21+D27+D32+D45+D51+D53+D54</f>
        <v>27948</v>
      </c>
      <c r="E55" s="237" t="s">
        <v>172</v>
      </c>
      <c r="F55" s="261" t="s">
        <v>173</v>
      </c>
      <c r="G55" s="154">
        <f>G49+G51+G52+G53+G54</f>
        <v>5713</v>
      </c>
      <c r="H55" s="154">
        <f>H49+H51+H52+H53+H54</f>
        <v>5630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9035</v>
      </c>
      <c r="D58" s="151">
        <v>8381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441</v>
      </c>
      <c r="D59" s="151">
        <v>429</v>
      </c>
      <c r="E59" s="251" t="s">
        <v>181</v>
      </c>
      <c r="F59" s="242" t="s">
        <v>182</v>
      </c>
      <c r="G59" s="152">
        <v>3496</v>
      </c>
      <c r="H59" s="152">
        <v>3929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225</v>
      </c>
      <c r="H60" s="152">
        <v>225</v>
      </c>
    </row>
    <row r="61" spans="1:18" ht="15">
      <c r="A61" s="235" t="s">
        <v>187</v>
      </c>
      <c r="B61" s="244" t="s">
        <v>188</v>
      </c>
      <c r="C61" s="151">
        <v>2065</v>
      </c>
      <c r="D61" s="151">
        <v>3938</v>
      </c>
      <c r="E61" s="243" t="s">
        <v>189</v>
      </c>
      <c r="F61" s="272" t="s">
        <v>190</v>
      </c>
      <c r="G61" s="154">
        <f>SUM(G62:G68)</f>
        <v>13328</v>
      </c>
      <c r="H61" s="154">
        <f>SUM(H62:H68)</f>
        <v>10088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1268</v>
      </c>
      <c r="H62" s="152">
        <v>349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256</v>
      </c>
      <c r="H63" s="152">
        <v>474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11541</v>
      </c>
      <c r="D64" s="155">
        <f>SUM(D58:D63)</f>
        <v>12748</v>
      </c>
      <c r="E64" s="237" t="s">
        <v>200</v>
      </c>
      <c r="F64" s="242" t="s">
        <v>201</v>
      </c>
      <c r="G64" s="152">
        <v>9807</v>
      </c>
      <c r="H64" s="152">
        <v>7350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104</v>
      </c>
      <c r="H65" s="152">
        <v>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1284</v>
      </c>
      <c r="H66" s="152">
        <v>1255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400</v>
      </c>
      <c r="H67" s="152">
        <v>419</v>
      </c>
    </row>
    <row r="68" spans="1:8" ht="15">
      <c r="A68" s="235" t="s">
        <v>211</v>
      </c>
      <c r="B68" s="241" t="s">
        <v>212</v>
      </c>
      <c r="C68" s="151">
        <v>9299</v>
      </c>
      <c r="D68" s="151">
        <v>7557</v>
      </c>
      <c r="E68" s="237" t="s">
        <v>213</v>
      </c>
      <c r="F68" s="242" t="s">
        <v>214</v>
      </c>
      <c r="G68" s="152">
        <v>209</v>
      </c>
      <c r="H68" s="152">
        <v>166</v>
      </c>
    </row>
    <row r="69" spans="1:8" ht="15">
      <c r="A69" s="235" t="s">
        <v>215</v>
      </c>
      <c r="B69" s="241" t="s">
        <v>216</v>
      </c>
      <c r="C69" s="151">
        <v>3686</v>
      </c>
      <c r="D69" s="151">
        <v>2053</v>
      </c>
      <c r="E69" s="251" t="s">
        <v>78</v>
      </c>
      <c r="F69" s="242" t="s">
        <v>217</v>
      </c>
      <c r="G69" s="152">
        <v>58</v>
      </c>
      <c r="H69" s="152">
        <v>10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>
        <v>3</v>
      </c>
      <c r="E71" s="253" t="s">
        <v>46</v>
      </c>
      <c r="F71" s="273" t="s">
        <v>224</v>
      </c>
      <c r="G71" s="161">
        <f>G59+G60+G61+G69+G70</f>
        <v>17107</v>
      </c>
      <c r="H71" s="161">
        <f>H59+H60+H61+H69+H70</f>
        <v>14252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1046</v>
      </c>
      <c r="D72" s="151">
        <v>412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12</v>
      </c>
      <c r="D73" s="151">
        <v>2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14050</v>
      </c>
      <c r="D75" s="155">
        <f>SUM(D67:D74)</f>
        <v>10027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17107</v>
      </c>
      <c r="H79" s="162">
        <f>H71+H74+H75+H76</f>
        <v>14252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56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3794</v>
      </c>
      <c r="D88" s="151">
        <v>2073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54</v>
      </c>
      <c r="D89" s="151">
        <v>54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3905</v>
      </c>
      <c r="D91" s="155">
        <f>SUM(D87:D90)</f>
        <v>2141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31</v>
      </c>
      <c r="D92" s="151">
        <v>10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29527</v>
      </c>
      <c r="D93" s="155">
        <f>D64+D75+D84+D91+D92</f>
        <v>24926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58056</v>
      </c>
      <c r="D94" s="164">
        <f>D93+D55</f>
        <v>52874</v>
      </c>
      <c r="E94" s="449" t="s">
        <v>270</v>
      </c>
      <c r="F94" s="289" t="s">
        <v>271</v>
      </c>
      <c r="G94" s="165">
        <f>G36+G39+G55+G79</f>
        <v>58056</v>
      </c>
      <c r="H94" s="165">
        <f>H36+H39+H55+H79</f>
        <v>52874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45" sqref="A45:E4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"М+С ХИДРАВЛИК" АД гр.КАЗАНЛЪК</v>
      </c>
      <c r="C2" s="578"/>
      <c r="D2" s="578"/>
      <c r="E2" s="578"/>
      <c r="F2" s="580" t="s">
        <v>2</v>
      </c>
      <c r="G2" s="580"/>
      <c r="H2" s="526">
        <f>'справка №1-БАЛАНС'!H3</f>
        <v>123028180</v>
      </c>
    </row>
    <row r="3" spans="1:8" ht="15">
      <c r="A3" s="467" t="s">
        <v>275</v>
      </c>
      <c r="B3" s="578" t="str">
        <f>'справка №1-БАЛАНС'!E4</f>
        <v>Неконсолидиран</v>
      </c>
      <c r="C3" s="578"/>
      <c r="D3" s="578"/>
      <c r="E3" s="57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9" t="str">
        <f>'справка №1-БАЛАНС'!E5</f>
        <v>30.06.2008 г.</v>
      </c>
      <c r="C4" s="579"/>
      <c r="D4" s="57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21111</v>
      </c>
      <c r="D9" s="46">
        <v>18845</v>
      </c>
      <c r="E9" s="298" t="s">
        <v>285</v>
      </c>
      <c r="F9" s="549" t="s">
        <v>286</v>
      </c>
      <c r="G9" s="550">
        <v>39990</v>
      </c>
      <c r="H9" s="550">
        <v>35420</v>
      </c>
    </row>
    <row r="10" spans="1:8" ht="12">
      <c r="A10" s="298" t="s">
        <v>287</v>
      </c>
      <c r="B10" s="299" t="s">
        <v>288</v>
      </c>
      <c r="C10" s="46">
        <v>2218</v>
      </c>
      <c r="D10" s="46">
        <v>2434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2676</v>
      </c>
      <c r="D11" s="46">
        <v>1801</v>
      </c>
      <c r="E11" s="300" t="s">
        <v>293</v>
      </c>
      <c r="F11" s="549" t="s">
        <v>294</v>
      </c>
      <c r="G11" s="550">
        <v>67</v>
      </c>
      <c r="H11" s="550">
        <v>92</v>
      </c>
    </row>
    <row r="12" spans="1:8" ht="12">
      <c r="A12" s="298" t="s">
        <v>295</v>
      </c>
      <c r="B12" s="299" t="s">
        <v>296</v>
      </c>
      <c r="C12" s="46">
        <v>6502</v>
      </c>
      <c r="D12" s="46">
        <v>5627</v>
      </c>
      <c r="E12" s="300" t="s">
        <v>78</v>
      </c>
      <c r="F12" s="549" t="s">
        <v>297</v>
      </c>
      <c r="G12" s="550">
        <v>2106</v>
      </c>
      <c r="H12" s="550">
        <v>1826</v>
      </c>
    </row>
    <row r="13" spans="1:18" ht="12">
      <c r="A13" s="298" t="s">
        <v>298</v>
      </c>
      <c r="B13" s="299" t="s">
        <v>299</v>
      </c>
      <c r="C13" s="46">
        <v>1639</v>
      </c>
      <c r="D13" s="46">
        <v>1595</v>
      </c>
      <c r="E13" s="301" t="s">
        <v>51</v>
      </c>
      <c r="F13" s="551" t="s">
        <v>300</v>
      </c>
      <c r="G13" s="548">
        <f>SUM(G9:G12)</f>
        <v>42163</v>
      </c>
      <c r="H13" s="548">
        <f>SUM(H9:H12)</f>
        <v>37338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1822</v>
      </c>
      <c r="D14" s="46">
        <v>1743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1433</v>
      </c>
      <c r="D15" s="47">
        <v>1144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467</v>
      </c>
      <c r="D16" s="47">
        <v>410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37868</v>
      </c>
      <c r="D19" s="49">
        <f>SUM(D9:D15)+D16</f>
        <v>33599</v>
      </c>
      <c r="E19" s="304" t="s">
        <v>317</v>
      </c>
      <c r="F19" s="552" t="s">
        <v>318</v>
      </c>
      <c r="G19" s="550">
        <v>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345</v>
      </c>
      <c r="D22" s="46">
        <v>384</v>
      </c>
      <c r="E22" s="304" t="s">
        <v>326</v>
      </c>
      <c r="F22" s="552" t="s">
        <v>327</v>
      </c>
      <c r="G22" s="550">
        <v>3</v>
      </c>
      <c r="H22" s="550">
        <v>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27</v>
      </c>
      <c r="D24" s="46">
        <v>29</v>
      </c>
      <c r="E24" s="301" t="s">
        <v>103</v>
      </c>
      <c r="F24" s="554" t="s">
        <v>334</v>
      </c>
      <c r="G24" s="548">
        <f>SUM(G19:G23)</f>
        <v>4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62</v>
      </c>
      <c r="D25" s="46">
        <v>61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434</v>
      </c>
      <c r="D26" s="49">
        <f>SUM(D22:D25)</f>
        <v>474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38302</v>
      </c>
      <c r="D28" s="50">
        <f>D26+D19</f>
        <v>34073</v>
      </c>
      <c r="E28" s="127" t="s">
        <v>339</v>
      </c>
      <c r="F28" s="554" t="s">
        <v>340</v>
      </c>
      <c r="G28" s="548">
        <f>G13+G15+G24</f>
        <v>42167</v>
      </c>
      <c r="H28" s="548">
        <f>H13+H15+H24</f>
        <v>37340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3865</v>
      </c>
      <c r="D30" s="50">
        <f>IF((H28-D28)&gt;0,H28-D28,0)</f>
        <v>3267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38302</v>
      </c>
      <c r="D33" s="49">
        <f>D28-D31+D32</f>
        <v>34073</v>
      </c>
      <c r="E33" s="127" t="s">
        <v>353</v>
      </c>
      <c r="F33" s="554" t="s">
        <v>354</v>
      </c>
      <c r="G33" s="53">
        <f>G32-G31+G28</f>
        <v>42167</v>
      </c>
      <c r="H33" s="53">
        <f>H32-H31+H28</f>
        <v>37340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3865</v>
      </c>
      <c r="D34" s="50">
        <f>IF((H33-D33)&gt;0,H33-D33,0)</f>
        <v>3267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387</v>
      </c>
      <c r="D35" s="49">
        <f>D36+D37+D38</f>
        <v>327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387</v>
      </c>
      <c r="D36" s="46">
        <v>327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3478</v>
      </c>
      <c r="D39" s="460">
        <f>+IF((H33-D33-D35)&gt;0,H33-D33-D35,0)</f>
        <v>2940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3478</v>
      </c>
      <c r="D41" s="52">
        <f>IF(H39=0,IF(D39-D40&gt;0,D39-D40+H40,0),IF(H39-H40&lt;0,H40-H39+D39,0))</f>
        <v>2940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42167</v>
      </c>
      <c r="D42" s="53">
        <f>D33+D35+D39</f>
        <v>37340</v>
      </c>
      <c r="E42" s="128" t="s">
        <v>380</v>
      </c>
      <c r="F42" s="129" t="s">
        <v>381</v>
      </c>
      <c r="G42" s="53">
        <f>G39+G33</f>
        <v>42167</v>
      </c>
      <c r="H42" s="53">
        <f>H39+H33</f>
        <v>37340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862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30.06.2008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44423</v>
      </c>
      <c r="D10" s="54">
        <v>38335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-28015</v>
      </c>
      <c r="D11" s="54">
        <v>-27164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-7772</v>
      </c>
      <c r="D13" s="54">
        <v>-6873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-85</v>
      </c>
      <c r="D14" s="54">
        <v>-88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-269</v>
      </c>
      <c r="D15" s="54">
        <v>-233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-213</v>
      </c>
      <c r="D17" s="54">
        <v>-238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-25</v>
      </c>
      <c r="D18" s="54">
        <v>-29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-451</v>
      </c>
      <c r="D19" s="54">
        <v>-398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7594</v>
      </c>
      <c r="D20" s="55">
        <f>SUM(D10:D19)</f>
        <v>3313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-4659</v>
      </c>
      <c r="D22" s="54">
        <v>-1986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</v>
      </c>
      <c r="D23" s="54">
        <v>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-4656</v>
      </c>
      <c r="D32" s="55">
        <f>SUM(D22:D31)</f>
        <v>-1983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1269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-433</v>
      </c>
      <c r="D37" s="54">
        <v>-1220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-244</v>
      </c>
      <c r="D38" s="54">
        <v>-260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-183</v>
      </c>
      <c r="D39" s="54">
        <v>-197</v>
      </c>
      <c r="E39" s="130"/>
      <c r="F39" s="130"/>
    </row>
    <row r="40" spans="1:6" ht="12">
      <c r="A40" s="332" t="s">
        <v>444</v>
      </c>
      <c r="B40" s="333" t="s">
        <v>445</v>
      </c>
      <c r="C40" s="54">
        <v>-314</v>
      </c>
      <c r="D40" s="54">
        <v>-314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-1174</v>
      </c>
      <c r="D42" s="55">
        <f>SUM(D34:D41)</f>
        <v>-722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1764</v>
      </c>
      <c r="D43" s="55">
        <f>D42+D32+D20</f>
        <v>608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2141</v>
      </c>
      <c r="D44" s="132">
        <v>401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3905</v>
      </c>
      <c r="D45" s="55">
        <f>D44+D43</f>
        <v>1009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3851</v>
      </c>
      <c r="D46" s="56">
        <v>942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54</v>
      </c>
      <c r="D47" s="56">
        <v>67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30.06.2008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12326</v>
      </c>
      <c r="F11" s="58">
        <f>'справка №1-БАЛАНС'!H22</f>
        <v>30</v>
      </c>
      <c r="G11" s="58">
        <f>'справка №1-БАЛАНС'!H23</f>
        <v>0</v>
      </c>
      <c r="H11" s="60"/>
      <c r="I11" s="58">
        <f>'справка №1-БАЛАНС'!H28+'справка №1-БАЛАНС'!H31</f>
        <v>7618</v>
      </c>
      <c r="J11" s="58">
        <f>'справка №1-БАЛАНС'!H29+'справка №1-БАЛАНС'!H32</f>
        <v>0</v>
      </c>
      <c r="K11" s="60"/>
      <c r="L11" s="344">
        <f>SUM(C11:K11)</f>
        <v>32992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12326</v>
      </c>
      <c r="F15" s="61">
        <f t="shared" si="2"/>
        <v>30</v>
      </c>
      <c r="G15" s="61">
        <f t="shared" si="2"/>
        <v>0</v>
      </c>
      <c r="H15" s="61">
        <f t="shared" si="2"/>
        <v>0</v>
      </c>
      <c r="I15" s="61">
        <f t="shared" si="2"/>
        <v>7618</v>
      </c>
      <c r="J15" s="61">
        <f t="shared" si="2"/>
        <v>0</v>
      </c>
      <c r="K15" s="61">
        <f t="shared" si="2"/>
        <v>0</v>
      </c>
      <c r="L15" s="344">
        <f t="shared" si="1"/>
        <v>32992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3478</v>
      </c>
      <c r="J16" s="345">
        <f>+'справка №1-БАЛАНС'!G32</f>
        <v>0</v>
      </c>
      <c r="K16" s="60"/>
      <c r="L16" s="344">
        <f t="shared" si="1"/>
        <v>3478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1300</v>
      </c>
      <c r="G17" s="62">
        <f t="shared" si="3"/>
        <v>0</v>
      </c>
      <c r="H17" s="62">
        <f t="shared" si="3"/>
        <v>1606</v>
      </c>
      <c r="I17" s="62">
        <f t="shared" si="3"/>
        <v>-4140</v>
      </c>
      <c r="J17" s="62">
        <f>J18+J19</f>
        <v>0</v>
      </c>
      <c r="K17" s="62">
        <f t="shared" si="3"/>
        <v>0</v>
      </c>
      <c r="L17" s="344">
        <f t="shared" si="1"/>
        <v>-1234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-1234</v>
      </c>
      <c r="J18" s="60"/>
      <c r="K18" s="60"/>
      <c r="L18" s="344">
        <f t="shared" si="1"/>
        <v>-1234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1300</v>
      </c>
      <c r="G19" s="60"/>
      <c r="H19" s="60">
        <v>1606</v>
      </c>
      <c r="I19" s="60">
        <v>-2906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12326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6956</v>
      </c>
      <c r="J29" s="59">
        <f t="shared" si="6"/>
        <v>0</v>
      </c>
      <c r="K29" s="59">
        <f t="shared" si="6"/>
        <v>0</v>
      </c>
      <c r="L29" s="344">
        <f t="shared" si="1"/>
        <v>35236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12326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6956</v>
      </c>
      <c r="J32" s="59">
        <f t="shared" si="7"/>
        <v>0</v>
      </c>
      <c r="K32" s="59">
        <f t="shared" si="7"/>
        <v>0</v>
      </c>
      <c r="L32" s="344">
        <f t="shared" si="1"/>
        <v>35236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863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858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"М+С ХИДРАВЛИК" АД гр.КАЗАНЛЪК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30.06.2008 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4" t="s">
        <v>464</v>
      </c>
      <c r="B5" s="605"/>
      <c r="C5" s="60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3" t="s">
        <v>530</v>
      </c>
      <c r="R5" s="613" t="s">
        <v>531</v>
      </c>
    </row>
    <row r="6" spans="1:18" s="100" customFormat="1" ht="48">
      <c r="A6" s="606"/>
      <c r="B6" s="607"/>
      <c r="C6" s="60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4"/>
      <c r="R6" s="61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1124</v>
      </c>
      <c r="E9" s="189"/>
      <c r="F9" s="189"/>
      <c r="G9" s="74">
        <f>D9+E9-F9</f>
        <v>1124</v>
      </c>
      <c r="H9" s="65"/>
      <c r="I9" s="65"/>
      <c r="J9" s="74">
        <f>G9+H9-I9</f>
        <v>1124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13017</v>
      </c>
      <c r="E10" s="189">
        <v>112</v>
      </c>
      <c r="F10" s="189"/>
      <c r="G10" s="74">
        <f aca="true" t="shared" si="2" ref="G10:G39">D10+E10-F10</f>
        <v>13129</v>
      </c>
      <c r="H10" s="65"/>
      <c r="I10" s="65"/>
      <c r="J10" s="74">
        <f aca="true" t="shared" si="3" ref="J10:J39">G10+H10-I10</f>
        <v>13129</v>
      </c>
      <c r="K10" s="65">
        <v>1362</v>
      </c>
      <c r="L10" s="65">
        <v>261</v>
      </c>
      <c r="M10" s="65"/>
      <c r="N10" s="74">
        <f aca="true" t="shared" si="4" ref="N10:N39">K10+L10-M10</f>
        <v>1623</v>
      </c>
      <c r="O10" s="65"/>
      <c r="P10" s="65"/>
      <c r="Q10" s="74">
        <f t="shared" si="0"/>
        <v>1623</v>
      </c>
      <c r="R10" s="74">
        <f t="shared" si="1"/>
        <v>11506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35698</v>
      </c>
      <c r="E11" s="189">
        <v>1229</v>
      </c>
      <c r="F11" s="189">
        <v>137</v>
      </c>
      <c r="G11" s="74">
        <f t="shared" si="2"/>
        <v>36790</v>
      </c>
      <c r="H11" s="65"/>
      <c r="I11" s="65"/>
      <c r="J11" s="74">
        <f t="shared" si="3"/>
        <v>36790</v>
      </c>
      <c r="K11" s="65">
        <v>23421</v>
      </c>
      <c r="L11" s="65">
        <v>2234</v>
      </c>
      <c r="M11" s="65">
        <v>137</v>
      </c>
      <c r="N11" s="74">
        <f t="shared" si="4"/>
        <v>25518</v>
      </c>
      <c r="O11" s="65"/>
      <c r="P11" s="65"/>
      <c r="Q11" s="74">
        <f t="shared" si="0"/>
        <v>25518</v>
      </c>
      <c r="R11" s="74">
        <f t="shared" si="1"/>
        <v>11272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1353</v>
      </c>
      <c r="E12" s="189">
        <v>20</v>
      </c>
      <c r="F12" s="189"/>
      <c r="G12" s="74">
        <f t="shared" si="2"/>
        <v>1373</v>
      </c>
      <c r="H12" s="65"/>
      <c r="I12" s="65"/>
      <c r="J12" s="74">
        <f t="shared" si="3"/>
        <v>1373</v>
      </c>
      <c r="K12" s="65">
        <v>212</v>
      </c>
      <c r="L12" s="65">
        <v>27</v>
      </c>
      <c r="M12" s="65"/>
      <c r="N12" s="74">
        <f t="shared" si="4"/>
        <v>239</v>
      </c>
      <c r="O12" s="65"/>
      <c r="P12" s="65"/>
      <c r="Q12" s="74">
        <f t="shared" si="0"/>
        <v>239</v>
      </c>
      <c r="R12" s="74">
        <f t="shared" si="1"/>
        <v>1134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648</v>
      </c>
      <c r="E13" s="189">
        <v>342</v>
      </c>
      <c r="F13" s="189"/>
      <c r="G13" s="74">
        <f t="shared" si="2"/>
        <v>990</v>
      </c>
      <c r="H13" s="65"/>
      <c r="I13" s="65"/>
      <c r="J13" s="74">
        <f t="shared" si="3"/>
        <v>990</v>
      </c>
      <c r="K13" s="65">
        <v>287</v>
      </c>
      <c r="L13" s="65">
        <v>60</v>
      </c>
      <c r="M13" s="65"/>
      <c r="N13" s="74">
        <f t="shared" si="4"/>
        <v>347</v>
      </c>
      <c r="O13" s="65"/>
      <c r="P13" s="65"/>
      <c r="Q13" s="74">
        <f t="shared" si="0"/>
        <v>347</v>
      </c>
      <c r="R13" s="74">
        <f t="shared" si="1"/>
        <v>643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941</v>
      </c>
      <c r="E14" s="189">
        <v>35</v>
      </c>
      <c r="F14" s="189"/>
      <c r="G14" s="74">
        <f t="shared" si="2"/>
        <v>976</v>
      </c>
      <c r="H14" s="65"/>
      <c r="I14" s="65"/>
      <c r="J14" s="74">
        <f t="shared" si="3"/>
        <v>976</v>
      </c>
      <c r="K14" s="65">
        <v>620</v>
      </c>
      <c r="L14" s="65">
        <v>51</v>
      </c>
      <c r="M14" s="65"/>
      <c r="N14" s="74">
        <f t="shared" si="4"/>
        <v>671</v>
      </c>
      <c r="O14" s="65"/>
      <c r="P14" s="65"/>
      <c r="Q14" s="74">
        <f t="shared" si="0"/>
        <v>671</v>
      </c>
      <c r="R14" s="74">
        <f t="shared" si="1"/>
        <v>305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739</v>
      </c>
      <c r="E15" s="457">
        <v>3257</v>
      </c>
      <c r="F15" s="457">
        <v>1770</v>
      </c>
      <c r="G15" s="74">
        <f t="shared" si="2"/>
        <v>2226</v>
      </c>
      <c r="H15" s="458"/>
      <c r="I15" s="458"/>
      <c r="J15" s="74">
        <f t="shared" si="3"/>
        <v>2226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2226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53520</v>
      </c>
      <c r="E17" s="194">
        <f>SUM(E9:E16)</f>
        <v>4995</v>
      </c>
      <c r="F17" s="194">
        <f>SUM(F9:F16)</f>
        <v>1907</v>
      </c>
      <c r="G17" s="74">
        <f t="shared" si="2"/>
        <v>56608</v>
      </c>
      <c r="H17" s="75">
        <f>SUM(H9:H16)</f>
        <v>0</v>
      </c>
      <c r="I17" s="75">
        <f>SUM(I9:I16)</f>
        <v>0</v>
      </c>
      <c r="J17" s="74">
        <f t="shared" si="3"/>
        <v>56608</v>
      </c>
      <c r="K17" s="75">
        <f>SUM(K9:K16)</f>
        <v>25902</v>
      </c>
      <c r="L17" s="75">
        <f>SUM(L9:L16)</f>
        <v>2633</v>
      </c>
      <c r="M17" s="75">
        <f>SUM(M9:M16)</f>
        <v>137</v>
      </c>
      <c r="N17" s="74">
        <f t="shared" si="4"/>
        <v>28398</v>
      </c>
      <c r="O17" s="75">
        <f>SUM(O9:O16)</f>
        <v>0</v>
      </c>
      <c r="P17" s="75">
        <f>SUM(P9:P16)</f>
        <v>0</v>
      </c>
      <c r="Q17" s="74">
        <f t="shared" si="5"/>
        <v>28398</v>
      </c>
      <c r="R17" s="74">
        <f t="shared" si="6"/>
        <v>28210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6</v>
      </c>
      <c r="L21" s="65">
        <v>2</v>
      </c>
      <c r="M21" s="65"/>
      <c r="N21" s="74">
        <f t="shared" si="4"/>
        <v>8</v>
      </c>
      <c r="O21" s="65"/>
      <c r="P21" s="65"/>
      <c r="Q21" s="74">
        <f t="shared" si="5"/>
        <v>8</v>
      </c>
      <c r="R21" s="74">
        <f t="shared" si="6"/>
        <v>29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294</v>
      </c>
      <c r="E22" s="189">
        <v>32</v>
      </c>
      <c r="F22" s="189"/>
      <c r="G22" s="74">
        <f t="shared" si="2"/>
        <v>326</v>
      </c>
      <c r="H22" s="65"/>
      <c r="I22" s="65"/>
      <c r="J22" s="74">
        <f t="shared" si="3"/>
        <v>326</v>
      </c>
      <c r="K22" s="65">
        <v>147</v>
      </c>
      <c r="L22" s="65">
        <v>15</v>
      </c>
      <c r="M22" s="65"/>
      <c r="N22" s="74">
        <f t="shared" si="4"/>
        <v>162</v>
      </c>
      <c r="O22" s="65"/>
      <c r="P22" s="65"/>
      <c r="Q22" s="74">
        <f t="shared" si="5"/>
        <v>162</v>
      </c>
      <c r="R22" s="74">
        <f t="shared" si="6"/>
        <v>164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127</v>
      </c>
      <c r="L24" s="65">
        <v>26</v>
      </c>
      <c r="M24" s="65"/>
      <c r="N24" s="74">
        <f t="shared" si="4"/>
        <v>153</v>
      </c>
      <c r="O24" s="65"/>
      <c r="P24" s="65"/>
      <c r="Q24" s="74">
        <f t="shared" si="5"/>
        <v>153</v>
      </c>
      <c r="R24" s="74">
        <f t="shared" si="6"/>
        <v>55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539</v>
      </c>
      <c r="E25" s="190">
        <f aca="true" t="shared" si="7" ref="E25:P25">SUM(E21:E24)</f>
        <v>32</v>
      </c>
      <c r="F25" s="190">
        <f t="shared" si="7"/>
        <v>0</v>
      </c>
      <c r="G25" s="67">
        <f t="shared" si="2"/>
        <v>571</v>
      </c>
      <c r="H25" s="66">
        <f t="shared" si="7"/>
        <v>0</v>
      </c>
      <c r="I25" s="66">
        <f t="shared" si="7"/>
        <v>0</v>
      </c>
      <c r="J25" s="67">
        <f t="shared" si="3"/>
        <v>571</v>
      </c>
      <c r="K25" s="66">
        <f t="shared" si="7"/>
        <v>280</v>
      </c>
      <c r="L25" s="66">
        <f t="shared" si="7"/>
        <v>43</v>
      </c>
      <c r="M25" s="66">
        <f t="shared" si="7"/>
        <v>0</v>
      </c>
      <c r="N25" s="67">
        <f t="shared" si="4"/>
        <v>323</v>
      </c>
      <c r="O25" s="66">
        <f t="shared" si="7"/>
        <v>0</v>
      </c>
      <c r="P25" s="66">
        <f t="shared" si="7"/>
        <v>0</v>
      </c>
      <c r="Q25" s="67">
        <f t="shared" si="5"/>
        <v>323</v>
      </c>
      <c r="R25" s="67">
        <f t="shared" si="6"/>
        <v>248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54075</v>
      </c>
      <c r="E40" s="438">
        <f>E17+E18+E19+E25+E38+E39</f>
        <v>5027</v>
      </c>
      <c r="F40" s="438">
        <f aca="true" t="shared" si="13" ref="F40:R40">F17+F18+F19+F25+F38+F39</f>
        <v>1907</v>
      </c>
      <c r="G40" s="438">
        <f t="shared" si="13"/>
        <v>57195</v>
      </c>
      <c r="H40" s="438">
        <f t="shared" si="13"/>
        <v>0</v>
      </c>
      <c r="I40" s="438">
        <f t="shared" si="13"/>
        <v>0</v>
      </c>
      <c r="J40" s="438">
        <f t="shared" si="13"/>
        <v>57195</v>
      </c>
      <c r="K40" s="438">
        <f t="shared" si="13"/>
        <v>26182</v>
      </c>
      <c r="L40" s="438">
        <f t="shared" si="13"/>
        <v>2676</v>
      </c>
      <c r="M40" s="438">
        <f t="shared" si="13"/>
        <v>137</v>
      </c>
      <c r="N40" s="438">
        <f t="shared" si="13"/>
        <v>28721</v>
      </c>
      <c r="O40" s="438">
        <f t="shared" si="13"/>
        <v>0</v>
      </c>
      <c r="P40" s="438">
        <f t="shared" si="13"/>
        <v>0</v>
      </c>
      <c r="Q40" s="438">
        <f t="shared" si="13"/>
        <v>28721</v>
      </c>
      <c r="R40" s="438">
        <f t="shared" si="13"/>
        <v>28474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1" t="str">
        <f>'справка №1-БАЛАНС'!E3</f>
        <v>"М+С ХИДРАВЛИК" АД гр.КАЗАНЛЪК</v>
      </c>
      <c r="C3" s="622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30.06.2008 г.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55</v>
      </c>
      <c r="D21" s="108">
        <v>55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9299</v>
      </c>
      <c r="D28" s="108">
        <v>9299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3686</v>
      </c>
      <c r="D29" s="108">
        <v>3686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1046</v>
      </c>
      <c r="D33" s="105">
        <f>SUM(D34:D37)</f>
        <v>1046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1046</v>
      </c>
      <c r="D35" s="108">
        <v>1046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16</v>
      </c>
      <c r="D38" s="105">
        <f>SUM(D39:D42)</f>
        <v>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16</v>
      </c>
      <c r="D42" s="108">
        <v>16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14050</v>
      </c>
      <c r="D43" s="104">
        <f>D24+D28+D29+D31+D30+D32+D33+D38</f>
        <v>14050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14105</v>
      </c>
      <c r="D44" s="103">
        <f>D43+D21+D19+D9</f>
        <v>14105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3716</v>
      </c>
      <c r="D56" s="103">
        <f>D57+D59</f>
        <v>0</v>
      </c>
      <c r="E56" s="119">
        <f t="shared" si="1"/>
        <v>3716</v>
      </c>
      <c r="F56" s="103">
        <f>F57+F59</f>
        <v>7642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3716</v>
      </c>
      <c r="D57" s="108"/>
      <c r="E57" s="119">
        <f t="shared" si="1"/>
        <v>3716</v>
      </c>
      <c r="F57" s="108">
        <v>7642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1128</v>
      </c>
      <c r="D62" s="108"/>
      <c r="E62" s="119">
        <f t="shared" si="1"/>
        <v>1128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178</v>
      </c>
      <c r="D64" s="108"/>
      <c r="E64" s="119">
        <f t="shared" si="1"/>
        <v>178</v>
      </c>
      <c r="F64" s="110">
        <v>418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5022</v>
      </c>
      <c r="D66" s="103">
        <f>D52+D56+D61+D62+D63+D64</f>
        <v>0</v>
      </c>
      <c r="E66" s="119">
        <f t="shared" si="1"/>
        <v>5022</v>
      </c>
      <c r="F66" s="103">
        <f>F52+F56+F61+F62+F63+F64</f>
        <v>8060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691</v>
      </c>
      <c r="D68" s="108"/>
      <c r="E68" s="119">
        <f t="shared" si="1"/>
        <v>691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1268</v>
      </c>
      <c r="D71" s="105">
        <f>SUM(D72:D74)</f>
        <v>1268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1268</v>
      </c>
      <c r="D73" s="108">
        <v>1268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3496</v>
      </c>
      <c r="D75" s="103">
        <f>D76+D78</f>
        <v>3496</v>
      </c>
      <c r="E75" s="103">
        <f>E76+E78</f>
        <v>0</v>
      </c>
      <c r="F75" s="103">
        <f>F76+F78</f>
        <v>5906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3496</v>
      </c>
      <c r="D76" s="108">
        <v>3496</v>
      </c>
      <c r="E76" s="119">
        <f t="shared" si="1"/>
        <v>0</v>
      </c>
      <c r="F76" s="108">
        <v>5906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225</v>
      </c>
      <c r="D80" s="103">
        <f>SUM(D81:D84)</f>
        <v>225</v>
      </c>
      <c r="E80" s="103">
        <f>SUM(E81:E84)</f>
        <v>0</v>
      </c>
      <c r="F80" s="103">
        <f>SUM(F81:F84)</f>
        <v>493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225</v>
      </c>
      <c r="D84" s="108">
        <v>225</v>
      </c>
      <c r="E84" s="119">
        <f t="shared" si="1"/>
        <v>0</v>
      </c>
      <c r="F84" s="108">
        <v>493</v>
      </c>
    </row>
    <row r="85" spans="1:16" ht="12">
      <c r="A85" s="396" t="s">
        <v>743</v>
      </c>
      <c r="B85" s="397" t="s">
        <v>744</v>
      </c>
      <c r="C85" s="104">
        <f>SUM(C86:C90)+C94</f>
        <v>12060</v>
      </c>
      <c r="D85" s="104">
        <f>SUM(D86:D90)+D94</f>
        <v>12060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256</v>
      </c>
      <c r="D86" s="108">
        <v>256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9807</v>
      </c>
      <c r="D87" s="108">
        <v>9807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104</v>
      </c>
      <c r="D88" s="108">
        <v>104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1284</v>
      </c>
      <c r="D89" s="108">
        <v>1284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209</v>
      </c>
      <c r="D90" s="103">
        <f>SUM(D91:D93)</f>
        <v>209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117</v>
      </c>
      <c r="D91" s="108">
        <v>117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92</v>
      </c>
      <c r="D93" s="108">
        <v>92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400</v>
      </c>
      <c r="D94" s="108">
        <v>400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58</v>
      </c>
      <c r="D95" s="108">
        <v>58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17107</v>
      </c>
      <c r="D96" s="104">
        <f>D85+D80+D75+D71+D95</f>
        <v>17107</v>
      </c>
      <c r="E96" s="104">
        <f>E85+E80+E75+E71+E95</f>
        <v>0</v>
      </c>
      <c r="F96" s="104">
        <f>F85+F80+F75+F71+F95</f>
        <v>6399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22820</v>
      </c>
      <c r="D97" s="104">
        <f>D96+D68+D66</f>
        <v>17107</v>
      </c>
      <c r="E97" s="104">
        <f>E96+E68+E66</f>
        <v>5713</v>
      </c>
      <c r="F97" s="104">
        <f>F96+F68+F66</f>
        <v>14459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"М+С ХИДРАВЛИК" АД гр.КАЗАНЛЪК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123028180</v>
      </c>
    </row>
    <row r="5" spans="1:9" ht="15">
      <c r="A5" s="501" t="s">
        <v>5</v>
      </c>
      <c r="B5" s="624" t="str">
        <f>'справка №1-БАЛАНС'!E5</f>
        <v>30.06.2008 г.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883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">
        <v>871</v>
      </c>
      <c r="C5" s="630"/>
      <c r="D5" s="630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881</v>
      </c>
      <c r="B6" s="631" t="str">
        <f>'справка №1-БАЛАНС'!E5</f>
        <v>30.06.2008 г.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2" t="s">
        <v>849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857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123</cp:lastModifiedBy>
  <cp:lastPrinted>2008-07-16T07:37:57Z</cp:lastPrinted>
  <dcterms:created xsi:type="dcterms:W3CDTF">2000-06-29T12:02:40Z</dcterms:created>
  <dcterms:modified xsi:type="dcterms:W3CDTF">2008-07-29T04:48:12Z</dcterms:modified>
  <cp:category/>
  <cp:version/>
  <cp:contentType/>
  <cp:contentStatus/>
</cp:coreProperties>
</file>