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<sst xmlns="http://schemas.openxmlformats.org/spreadsheetml/2006/main" count="1077" uniqueCount="872">
  <si>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</si>
  <si>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</si>
  <si>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</si>
  <si>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</si>
  <si>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</si>
  <si>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</si>
  <si>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</si>
  <si>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</si>
  <si>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</si>
  <si>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</si>
  <si>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</si>
  <si>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</si>
  <si>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</si>
  <si>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</si>
  <si>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</si>
  <si>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</si>
  <si>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</si>
  <si>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</si>
  <si>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</si>
  <si>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</si>
  <si>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</si>
  <si>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</si>
  <si>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</si>
  <si>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</si>
  <si>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</si>
  <si>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</si>
  <si>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</si>
  <si>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</si>
  <si>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</si>
  <si>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</si>
  <si>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</si>
  <si>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</si>
  <si>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</si>
  <si>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</si>
  <si>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</si>
  <si>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</si>
  <si>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</si>
  <si>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</si>
  <si>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</si>
  <si>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</si>
  <si>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</si>
  <si>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</si>
  <si>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</si>
  <si>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</si>
  <si>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</si>
  <si>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</si>
  <si>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</si>
  <si>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</si>
  <si>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</si>
  <si>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</si>
  <si>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</si>
  <si>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</si>
  <si>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</si>
  <si>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</si>
  <si>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</si>
  <si>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</si>
  <si>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</si>
  <si>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</si>
  <si>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</si>
  <si>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</si>
  <si>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</si>
  <si>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</si>
  <si>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</si>
  <si>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</si>
  <si>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</si>
  <si>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</si>
  <si>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</si>
  <si>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</si>
  <si>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</si>
  <si>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</si>
  <si>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</si>
  <si>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</si>
  <si>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</si>
  <si>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</si>
  <si>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</si>
  <si>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</si>
  <si>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</si>
  <si>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</si>
  <si>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</si>
  <si>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</si>
  <si>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</si>
  <si>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</si>
  <si>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</si>
  <si>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</si>
  <si>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</si>
  <si>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</si>
  <si>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</si>
  <si>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</si>
  <si>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</si>
  <si>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</si>
  <si>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</si>
  <si>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</si>
  <si>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</si>
  <si>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</si>
  <si>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</si>
  <si>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</si>
  <si>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</si>
  <si>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</si>
  <si>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</si>
  <si>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</si>
  <si>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</si>
  <si>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</si>
  <si>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</si>
  <si>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</si>
  <si>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</si>
  <si>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</si>
  <si>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</si>
  <si>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</si>
  <si>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</si>
  <si>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</si>
  <si>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</si>
  <si>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</si>
  <si>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</si>
  <si>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</si>
  <si>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</si>
  <si>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</si>
  <si>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</si>
  <si>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</si>
  <si>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</si>
  <si>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</si>
  <si>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</si>
  <si>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</si>
  <si>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</si>
  <si>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</si>
  <si>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</si>
  <si>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</si>
  <si>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</si>
  <si>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</si>
  <si>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</si>
  <si>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</si>
  <si>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</si>
  <si>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</si>
  <si>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</si>
  <si>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</si>
  <si>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</si>
  <si>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</si>
  <si>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</si>
  <si>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</si>
  <si>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</si>
  <si>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</si>
  <si>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</si>
  <si>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</si>
  <si>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</si>
  <si>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</si>
  <si>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</si>
  <si>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</si>
  <si>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</si>
  <si>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</si>
  <si>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</si>
  <si>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</si>
  <si>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</si>
  <si>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</si>
  <si>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</si>
  <si>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</si>
  <si>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</si>
  <si>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</si>
  <si>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</si>
  <si>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</si>
  <si>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</si>
  <si>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</si>
  <si>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</si>
  <si>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</si>
  <si>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</si>
  <si>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</si>
  <si>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</si>
  <si>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</si>
  <si>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</si>
  <si>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</si>
  <si>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</si>
  <si>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</si>
  <si>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</si>
  <si>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</si>
  <si>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</si>
  <si>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</si>
  <si>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</si>
  <si>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</si>
  <si>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</si>
  <si>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</si>
  <si>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</si>
  <si>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</si>
  <si>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</si>
  <si>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</si>
  <si>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</si>
  <si>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</si>
  <si>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</si>
  <si>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</si>
  <si>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</si>
  <si>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</si>
  <si>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</si>
  <si>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</si>
  <si>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</si>
  <si>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</si>
  <si>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</si>
  <si>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</si>
  <si>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</si>
  <si>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</si>
  <si>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</si>
  <si>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</si>
  <si>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</si>
  <si>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</si>
  <si>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</si>
  <si>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</si>
  <si>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</si>
  <si>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</si>
  <si>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</si>
  <si>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</si>
  <si>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</si>
  <si>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</si>
  <si>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</si>
  <si>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</si>
  <si>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</si>
  <si>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</si>
  <si>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</si>
  <si>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</si>
  <si>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</si>
  <si>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</si>
  <si>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</si>
  <si>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</si>
  <si>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</si>
  <si>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</si>
  <si>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</si>
  <si>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</si>
  <si>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</si>
  <si>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</si>
  <si>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</si>
  <si>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</si>
  <si>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</si>
  <si>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</si>
  <si>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</si>
  <si>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</si>
  <si>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</si>
  <si>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</si>
  <si>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</si>
  <si>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</si>
  <si>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</si>
  <si>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</si>
  <si>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</si>
  <si>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</si>
  <si>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</si>
  <si>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</si>
  <si>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</si>
  <si>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</si>
  <si>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</si>
  <si>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</si>
  <si>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</si>
  <si>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</si>
  <si>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</si>
  <si>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</si>
  <si>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</si>
  <si>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</si>
  <si>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</si>
  <si>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</si>
  <si>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</si>
  <si>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</si>
  <si>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</si>
  <si>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</si>
  <si>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</si>
  <si>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</si>
  <si>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</si>
  <si>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</si>
  <si>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</si>
  <si>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</si>
  <si>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</si>
  <si>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</si>
  <si>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</si>
  <si>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</si>
  <si>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</si>
  <si>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</si>
  <si>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</si>
  <si>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</si>
  <si>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</si>
  <si>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</si>
  <si>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</si>
  <si>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</si>
  <si>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</si>
  <si>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</si>
  <si>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</si>
  <si>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</si>
  <si>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</si>
  <si>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</si>
  <si>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</si>
  <si>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</si>
  <si>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</si>
  <si>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</si>
  <si>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</si>
  <si>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</si>
  <si>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</si>
  <si>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</si>
  <si>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</si>
  <si>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</si>
  <si>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</si>
  <si>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</si>
  <si>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</si>
  <si>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</si>
  <si>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</si>
  <si>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</si>
  <si>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</si>
  <si>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</si>
  <si>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</si>
  <si>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</si>
  <si>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</si>
  <si>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</si>
  <si>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</si>
  <si>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</si>
  <si>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</si>
  <si>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</si>
  <si>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</si>
  <si>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</si>
  <si>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</si>
  <si>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</si>
  <si>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</si>
  <si>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</si>
  <si>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</si>
  <si>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</si>
  <si>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</si>
  <si>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</si>
  <si>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</si>
  <si>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</si>
  <si>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</si>
  <si>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</si>
  <si>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</si>
  <si>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</si>
  <si>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</si>
  <si>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</si>
  <si>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</si>
  <si>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</si>
  <si>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</si>
  <si>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</si>
  <si>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</si>
  <si>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</si>
  <si>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</si>
  <si>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</si>
  <si>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</si>
  <si>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</si>
  <si>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</si>
  <si>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</si>
  <si>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</si>
  <si>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</si>
  <si>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</si>
  <si>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</si>
  <si>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</si>
  <si>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</si>
  <si>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</si>
  <si>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</si>
  <si>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</si>
  <si>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</si>
  <si>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</si>
  <si>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</si>
  <si>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</si>
  <si>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</si>
  <si>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</si>
  <si>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</si>
  <si>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</si>
  <si>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</si>
  <si>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</si>
  <si>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</si>
  <si>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</si>
  <si>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</si>
  <si>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</si>
  <si>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</si>
  <si>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</si>
  <si>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</si>
  <si>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</si>
  <si>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</si>
  <si>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</si>
  <si>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</si>
  <si>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</si>
  <si>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</si>
  <si>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</si>
  <si>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</si>
  <si>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</si>
  <si>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</si>
  <si>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</si>
  <si>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</si>
  <si>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</si>
  <si>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</si>
  <si>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</si>
  <si>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</si>
  <si>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</si>
  <si>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</si>
  <si>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</si>
  <si>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</si>
  <si>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</si>
  <si>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</si>
  <si>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</si>
  <si>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</si>
  <si>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</si>
  <si>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</si>
  <si>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</si>
  <si>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</si>
  <si>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</si>
  <si>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</si>
  <si>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</si>
  <si>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</si>
  <si>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</si>
  <si>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</si>
  <si>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</si>
  <si>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</si>
  <si>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</si>
  <si>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</si>
  <si>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</si>
  <si>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</si>
  <si>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</si>
  <si>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</si>
  <si>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</si>
  <si>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</si>
  <si>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</si>
  <si>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</si>
  <si>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</si>
  <si>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</si>
  <si>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</si>
  <si>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</si>
  <si>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</si>
  <si>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</si>
  <si>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</si>
  <si>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</si>
  <si>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</si>
  <si>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</si>
  <si>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</si>
  <si>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</si>
  <si>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</si>
  <si>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</si>
  <si>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</si>
  <si>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</si>
  <si>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</si>
  <si>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</si>
  <si>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</si>
  <si>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</si>
  <si>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</si>
  <si>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</si>
  <si>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</si>
  <si>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</si>
  <si>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</si>
  <si>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</si>
  <si>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</si>
  <si>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</si>
  <si>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</si>
  <si>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</si>
  <si>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</si>
  <si>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</si>
  <si>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</si>
  <si>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</si>
  <si>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</si>
  <si>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</si>
  <si>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</si>
  <si>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</si>
  <si>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</si>
  <si>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</si>
  <si>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</si>
  <si>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</si>
  <si>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</si>
  <si>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</si>
  <si>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</si>
  <si>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</si>
  <si>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</si>
  <si>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</si>
  <si>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</si>
  <si>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</si>
  <si>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</si>
  <si>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</si>
  <si>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</si>
  <si>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</si>
  <si>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</si>
  <si>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</si>
  <si>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</si>
  <si>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</si>
  <si>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</si>
  <si>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</si>
  <si>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</si>
  <si>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</si>
  <si>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</si>
  <si>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</si>
  <si>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</si>
  <si>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</si>
  <si>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</si>
  <si>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</si>
  <si>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</si>
  <si>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</si>
  <si>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</si>
  <si>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</si>
  <si>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</si>
  <si>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</si>
  <si>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</si>
  <si>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</si>
  <si>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</si>
  <si>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</si>
  <si>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</si>
  <si>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</si>
  <si>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</si>
  <si>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</si>
  <si>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</si>
  <si>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</si>
  <si>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</si>
  <si>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</si>
  <si>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</si>
  <si>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</si>
  <si>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</si>
  <si>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</si>
  <si>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</si>
  <si>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</si>
  <si>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</si>
  <si>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</si>
  <si>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</si>
  <si>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</si>
  <si>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</si>
  <si>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</si>
  <si>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</si>
  <si>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</si>
  <si>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</si>
  <si>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</si>
  <si>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</si>
  <si>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</si>
  <si>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</si>
  <si>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</si>
  <si>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</si>
  <si>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</si>
  <si>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</si>
  <si>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</si>
  <si>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</si>
  <si>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</si>
  <si>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</si>
  <si>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</si>
  <si>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</si>
  <si>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</si>
  <si>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</si>
  <si>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</si>
  <si>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</si>
  <si>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</si>
  <si>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</si>
  <si>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</si>
  <si>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</si>
  <si>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</si>
  <si>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</si>
  <si>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</si>
  <si>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</si>
  <si>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</si>
  <si>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</si>
  <si>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</si>
  <si>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</si>
  <si>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</si>
  <si>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</si>
  <si>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</si>
  <si>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</si>
  <si>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</si>
  <si>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</si>
  <si>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</si>
  <si>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</si>
  <si>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</si>
  <si>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</si>
  <si>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</si>
  <si>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</si>
  <si>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</si>
  <si>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</si>
  <si>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</si>
  <si>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</si>
  <si>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</si>
  <si>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</si>
  <si>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</si>
  <si>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</si>
  <si>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</si>
  <si>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</si>
  <si>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</si>
  <si>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</si>
  <si>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</si>
  <si>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</si>
  <si>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</si>
  <si>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</si>
  <si>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</si>
  <si>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</si>
  <si>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</si>
  <si>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</si>
  <si>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</si>
  <si>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</si>
  <si>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</si>
  <si>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</si>
  <si>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</si>
  <si>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</si>
  <si>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</si>
  <si>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</si>
  <si>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</si>
  <si>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</si>
  <si>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</si>
  <si>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</si>
  <si>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</si>
  <si>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</si>
  <si>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</si>
  <si>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</si>
  <si>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</si>
  <si>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</si>
  <si>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</si>
  <si>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</si>
  <si>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</si>
  <si>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</si>
  <si>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</si>
  <si>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</si>
  <si>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</si>
  <si>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</si>
  <si>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</si>
  <si>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</si>
  <si>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</si>
  <si>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</si>
  <si>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</si>
  <si>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</si>
  <si>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</si>
  <si>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</si>
  <si>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</si>
  <si>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</si>
  <si>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</si>
  <si>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</si>
  <si>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</si>
  <si>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</si>
  <si>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</si>
  <si>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</si>
  <si>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</si>
  <si>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</si>
  <si>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</si>
  <si>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</si>
  <si>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</si>
  <si>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</si>
  <si>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</si>
  <si>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</si>
  <si>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</si>
  <si>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</si>
  <si>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</si>
  <si>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</si>
  <si>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</si>
  <si>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</si>
  <si>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</si>
  <si>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</si>
  <si>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</si>
  <si>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</si>
  <si>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</si>
  <si>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</si>
  <si>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</si>
  <si>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</si>
  <si>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</si>
  <si>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</si>
  <si>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</si>
  <si>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</si>
  <si>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</si>
  <si>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</si>
  <si>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</si>
  <si>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</si>
  <si>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</si>
  <si>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</si>
  <si>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</si>
  <si>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</si>
  <si>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</si>
  <si>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</si>
  <si>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</si>
  <si>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</si>
  <si>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</si>
  <si>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</si>
  <si>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</si>
  <si>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</si>
  <si>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</si>
  <si>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</si>
  <si>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</si>
  <si>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</si>
  <si>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</si>
  <si>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</si>
  <si>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</si>
  <si>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</si>
  <si>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</si>
  <si>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</si>
  <si>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</si>
  <si>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</si>
  <si>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</si>
  <si>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</si>
  <si>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</si>
  <si>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</si>
  <si>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</si>
  <si>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</si>
  <si>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</si>
  <si>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</si>
  <si>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</si>
  <si>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</si>
  <si>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</si>
  <si>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</si>
  <si>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</si>
  <si>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</si>
  <si>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</si>
  <si>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</si>
  <si>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</si>
  <si>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</si>
  <si>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</si>
  <si>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</si>
  <si>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</si>
  <si>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</si>
  <si>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</si>
  <si>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</si>
  <si>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</si>
  <si>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</si>
  <si>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</si>
  <si>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</si>
  <si>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</si>
  <si>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</si>
  <si>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</si>
  <si>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</si>
  <si>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</si>
  <si>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</si>
  <si>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</si>
  <si>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</si>
  <si>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</si>
  <si>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</si>
  <si>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</si>
  <si>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</si>
  <si>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</si>
  <si>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</si>
  <si>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</si>
  <si>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</si>
  <si>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</si>
  <si>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</si>
  <si>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</si>
  <si>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</si>
  <si>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</si>
  <si>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</si>
  <si>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</si>
  <si>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</si>
  <si>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</si>
  <si>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</si>
  <si>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</si>
  <si>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</si>
  <si>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</si>
  <si>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</si>
  <si>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</si>
  <si>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</si>
  <si>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</si>
  <si>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</si>
  <si>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</si>
  <si>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</si>
  <si>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</si>
  <si>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</si>
  <si>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</si>
  <si>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</si>
  <si>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</si>
  <si>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</si>
  <si>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</si>
  <si>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</si>
  <si>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</si>
  <si>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</si>
  <si>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</si>
  <si>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</si>
  <si>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</si>
  <si>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</si>
  <si>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</si>
  <si>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</si>
  <si>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</si>
  <si>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</si>
  <si>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</si>
  <si>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</si>
  <si>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</si>
  <si>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</si>
  <si>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</si>
  <si>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</si>
  <si>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</si>
  <si>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</si>
  <si>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</si>
  <si>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</si>
  <si>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</si>
  <si>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</si>
  <si>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</si>
  <si>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</si>
  <si>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</si>
  <si>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</si>
  <si>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</si>
  <si>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</si>
  <si>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</si>
  <si>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</si>
  <si>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</si>
  <si>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</si>
  <si>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</si>
  <si>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</si>
  <si>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</si>
  <si>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</si>
  <si>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</si>
  <si>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</si>
  <si>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</si>
  <si>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</si>
  <si>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</si>
  <si>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</si>
  <si>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</si>
  <si>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</si>
  <si>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</si>
  <si>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</si>
  <si>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</si>
  <si>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</si>
  <si>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</si>
  <si>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</si>
  <si>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</si>
  <si>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</si>
  <si>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</si>
  <si>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</si>
  <si>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</si>
  <si>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</si>
  <si>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</si>
  <si>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</si>
  <si>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</si>
  <si>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</si>
  <si>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</si>
  <si>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</si>
  <si>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</si>
  <si>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</si>
  <si>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</si>
  <si>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</si>
  <si>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</si>
  <si>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</si>
  <si>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</si>
  <si>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</si>
  <si>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</si>
  <si>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</si>
  <si>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</si>
  <si>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</si>
  <si>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</si>
  <si>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</si>
  <si>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</si>
  <si>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</si>
  <si>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</si>
  <si>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</si>
  <si>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</si>
  <si>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</si>
  <si>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</si>
  <si>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</si>
  <si>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</si>
  <si>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</si>
  <si>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</si>
  <si>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</si>
  <si>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</si>
  <si>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</si>
  <si>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</si>
  <si>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</si>
  <si>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</si>
  <si>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</si>
  <si>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</si>
  <si>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</si>
  <si>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</si>
  <si>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</si>
  <si>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</si>
  <si>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</si>
  <si>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</si>
  <si>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</si>
  <si>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</si>
  <si>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</si>
  <si>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</si>
  <si>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</si>
  <si>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</si>
  <si>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</si>
  <si>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</si>
  <si>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</si>
  <si>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</si>
  <si>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</si>
  <si>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</si>
  <si>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</si>
  <si>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</si>
  <si>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</si>
  <si>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</si>
  <si>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</si>
  <si>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</si>
  <si>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Людмила Даскалова</t>
  </si>
  <si>
    <t xml:space="preserve"> Ръководител: </t>
  </si>
  <si>
    <t xml:space="preserve">Ръководител: </t>
  </si>
  <si>
    <t>Стен Лазаров</t>
  </si>
  <si>
    <t>Ръководител: Людмила Даскалова</t>
  </si>
  <si>
    <t>01.01.2009-31.12.2009 - ГОДИШЕН</t>
  </si>
  <si>
    <t xml:space="preserve">                                    Съставител:</t>
  </si>
  <si>
    <t>Дата на съставяне: 05.03.2010</t>
  </si>
  <si>
    <t>Съставител: Холдинг Варна АД</t>
  </si>
  <si>
    <t>Холдинг Варна АД</t>
  </si>
  <si>
    <t xml:space="preserve">Дата на съставяне: 05.03.2010                               </t>
  </si>
  <si>
    <t xml:space="preserve">Дата  на съставяне: 05.03.2010                                                                                                 </t>
  </si>
  <si>
    <t xml:space="preserve">Дата на съставяне: 05.03.2010     </t>
  </si>
  <si>
    <t>Съставител:  Холдинг Варна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</si>
</sst>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4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ms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33" fillId="14" borderId="0" applyNumberFormat="0" applyBorder="0" applyAlignment="0" applyProtection="0"/>
    <xf numFmtId="0" fontId="37" fillId="15" borderId="1" applyNumberFormat="0" applyAlignment="0" applyProtection="0"/>
    <xf numFmtId="0" fontId="3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17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18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4" xfId="61" applyNumberFormat="1" applyFont="1" applyFill="1" applyBorder="1" applyAlignment="1" applyProtection="1">
      <alignment horizontal="left" vertical="center" wrapText="1"/>
      <protection/>
    </xf>
    <xf numFmtId="1" fontId="13" fillId="15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17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17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17" borderId="12" xfId="63" applyNumberFormat="1" applyFont="1" applyFill="1" applyBorder="1" applyAlignment="1" applyProtection="1">
      <alignment vertical="top" wrapText="1"/>
      <protection locked="0"/>
    </xf>
    <xf numFmtId="1" fontId="10" fillId="17" borderId="17" xfId="63" applyNumberFormat="1" applyFont="1" applyFill="1" applyBorder="1" applyAlignment="1" applyProtection="1">
      <alignment vertical="top" wrapText="1"/>
      <protection locked="0"/>
    </xf>
    <xf numFmtId="1" fontId="10" fillId="18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7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18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15" borderId="13" xfId="66" applyFont="1" applyFill="1" applyBorder="1" applyAlignment="1">
      <alignment horizontal="centerContinuous" vertical="center" wrapText="1"/>
      <protection/>
    </xf>
    <xf numFmtId="0" fontId="12" fillId="15" borderId="11" xfId="66" applyFont="1" applyFill="1" applyBorder="1" applyAlignment="1">
      <alignment horizontal="centerContinuous" vertical="center" wrapText="1"/>
      <protection/>
    </xf>
    <xf numFmtId="1" fontId="13" fillId="15" borderId="12" xfId="66" applyNumberFormat="1" applyFont="1" applyFill="1" applyBorder="1" applyAlignment="1" applyProtection="1">
      <alignment vertical="center"/>
      <protection locked="0"/>
    </xf>
    <xf numFmtId="1" fontId="13" fillId="15" borderId="14" xfId="66" applyNumberFormat="1" applyFont="1" applyFill="1" applyBorder="1" applyAlignment="1" applyProtection="1">
      <alignment vertical="center"/>
      <protection locked="0"/>
    </xf>
    <xf numFmtId="1" fontId="13" fillId="15" borderId="16" xfId="66" applyNumberFormat="1" applyFont="1" applyFill="1" applyBorder="1" applyAlignment="1" applyProtection="1">
      <alignment vertical="center"/>
      <protection locked="0"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15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15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26" fillId="19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19" borderId="10" xfId="63" applyNumberFormat="1" applyFont="1" applyFill="1" applyBorder="1" applyAlignment="1" applyProtection="1">
      <alignment vertical="top"/>
      <protection/>
    </xf>
    <xf numFmtId="0" fontId="26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2" borderId="17" xfId="63" applyNumberFormat="1" applyFont="1" applyFill="1" applyBorder="1" applyAlignment="1" applyProtection="1">
      <alignment vertical="top" wrapText="1"/>
      <protection locked="0"/>
    </xf>
    <xf numFmtId="1" fontId="10" fillId="2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19" borderId="10" xfId="63" applyFont="1" applyFill="1" applyBorder="1" applyAlignment="1" applyProtection="1">
      <alignment horizontal="left" vertical="top" wrapText="1"/>
      <protection/>
    </xf>
    <xf numFmtId="1" fontId="25" fillId="19" borderId="10" xfId="63" applyNumberFormat="1" applyFont="1" applyFill="1" applyBorder="1" applyAlignment="1" applyProtection="1">
      <alignment vertical="top" wrapText="1"/>
      <protection/>
    </xf>
    <xf numFmtId="0" fontId="25" fillId="19" borderId="37" xfId="63" applyFont="1" applyFill="1" applyBorder="1" applyAlignment="1" applyProtection="1">
      <alignment horizontal="left" vertical="top" wrapText="1"/>
      <protection/>
    </xf>
    <xf numFmtId="0" fontId="25" fillId="19" borderId="29" xfId="63" applyFont="1" applyFill="1" applyBorder="1" applyAlignment="1" applyProtection="1">
      <alignment vertical="top" wrapText="1"/>
      <protection/>
    </xf>
    <xf numFmtId="0" fontId="25" fillId="19" borderId="38" xfId="63" applyFont="1" applyFill="1" applyBorder="1" applyAlignment="1" applyProtection="1">
      <alignment vertical="top" wrapText="1"/>
      <protection/>
    </xf>
    <xf numFmtId="49" fontId="25" fillId="19" borderId="36" xfId="63" applyNumberFormat="1" applyFont="1" applyFill="1" applyBorder="1" applyAlignment="1" applyProtection="1">
      <alignment vertical="center" wrapText="1"/>
      <protection/>
    </xf>
    <xf numFmtId="0" fontId="25" fillId="19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0" xfId="61" applyFont="1" applyAlignment="1" applyProtection="1">
      <alignment horizontal="center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8">
      <selection activeCell="C99" sqref="C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5333</v>
      </c>
      <c r="H11" s="206">
        <v>650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</v>
      </c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93</v>
      </c>
      <c r="D17" s="205"/>
      <c r="E17" s="299" t="s">
        <v>46</v>
      </c>
      <c r="F17" s="301" t="s">
        <v>47</v>
      </c>
      <c r="G17" s="208">
        <f>G11+G14+G15+G16</f>
        <v>5333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94</v>
      </c>
      <c r="D19" s="209">
        <f>SUM(D11:D18)</f>
        <v>0</v>
      </c>
      <c r="E19" s="293" t="s">
        <v>53</v>
      </c>
      <c r="F19" s="298" t="s">
        <v>54</v>
      </c>
      <c r="G19" s="206">
        <v>20264</v>
      </c>
      <c r="H19" s="206">
        <v>631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22544</v>
      </c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20264</v>
      </c>
      <c r="H25" s="208">
        <f>H19+H20+H21</f>
        <v>631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262</v>
      </c>
      <c r="H27" s="208">
        <f>SUM(H28:H30)</f>
        <v>-67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262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-67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374</v>
      </c>
      <c r="H31" s="206">
        <v>2689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636</v>
      </c>
      <c r="H33" s="208">
        <f>H27+H31+H32</f>
        <v>2622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26233</v>
      </c>
      <c r="H36" s="208">
        <f>H25+H17+H33</f>
        <v>3903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>
        <v>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1867</v>
      </c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22638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1867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2741</v>
      </c>
      <c r="H61" s="208">
        <f>SUM(H62:H68)</f>
        <v>15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2440</v>
      </c>
      <c r="H62" s="206">
        <v>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8</v>
      </c>
      <c r="H64" s="206">
        <v>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233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>
        <v>6</v>
      </c>
    </row>
    <row r="67" spans="1:8" ht="15">
      <c r="A67" s="291" t="s">
        <v>207</v>
      </c>
      <c r="B67" s="297" t="s">
        <v>208</v>
      </c>
      <c r="C67" s="205">
        <v>7559</v>
      </c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</v>
      </c>
      <c r="D68" s="205">
        <v>2658</v>
      </c>
      <c r="E68" s="293" t="s">
        <v>213</v>
      </c>
      <c r="F68" s="298" t="s">
        <v>214</v>
      </c>
      <c r="G68" s="206">
        <v>60</v>
      </c>
      <c r="H68" s="206"/>
    </row>
    <row r="69" spans="1:8" ht="15">
      <c r="A69" s="291" t="s">
        <v>215</v>
      </c>
      <c r="B69" s="297" t="s">
        <v>216</v>
      </c>
      <c r="C69" s="205"/>
      <c r="D69" s="205">
        <v>1200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2741</v>
      </c>
      <c r="H71" s="215">
        <f>H59+H60+H61+H69+H70</f>
        <v>15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634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8194</v>
      </c>
      <c r="D75" s="209">
        <f>SUM(D67:D74)</f>
        <v>3863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2741</v>
      </c>
      <c r="H79" s="216">
        <f>H71+H74+H75+H76</f>
        <v>15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7</v>
      </c>
      <c r="D88" s="205">
        <v>55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9</v>
      </c>
      <c r="D91" s="209">
        <f>SUM(D87:D90)</f>
        <v>55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8203</v>
      </c>
      <c r="D93" s="209">
        <f>D64+D75+D84+D91+D92</f>
        <v>3918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30841</v>
      </c>
      <c r="D94" s="218">
        <f>D93+D55</f>
        <v>3918</v>
      </c>
      <c r="E94" s="558" t="s">
        <v>270</v>
      </c>
      <c r="F94" s="345" t="s">
        <v>271</v>
      </c>
      <c r="G94" s="219">
        <f>G36+G39+G55+G79</f>
        <v>30841</v>
      </c>
      <c r="H94" s="219">
        <f>H36+H39+H55+H79</f>
        <v>3918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865</v>
      </c>
      <c r="B98" s="539"/>
      <c r="C98" s="604" t="s">
        <v>866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 t="s">
        <v>779</v>
      </c>
      <c r="D100" s="605"/>
      <c r="E100" s="605"/>
    </row>
    <row r="101" ht="12.75">
      <c r="E101" s="223" t="s">
        <v>858</v>
      </c>
    </row>
    <row r="102" ht="12.75">
      <c r="E102" s="230"/>
    </row>
    <row r="103" ht="12.75">
      <c r="E103" s="223" t="s">
        <v>861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22">
      <selection activeCell="D45" sqref="D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8" t="s">
        <v>2</v>
      </c>
      <c r="G2" s="608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01.01.2009-31.12.2009 - ГОДИШЕН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</v>
      </c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29</v>
      </c>
      <c r="D10" s="79">
        <v>12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>
        <v>239</v>
      </c>
      <c r="H11" s="87"/>
    </row>
    <row r="12" spans="1:8" ht="12">
      <c r="A12" s="363" t="s">
        <v>293</v>
      </c>
      <c r="B12" s="364" t="s">
        <v>294</v>
      </c>
      <c r="C12" s="79">
        <v>7</v>
      </c>
      <c r="D12" s="79">
        <v>6</v>
      </c>
      <c r="E12" s="366" t="s">
        <v>78</v>
      </c>
      <c r="F12" s="365" t="s">
        <v>295</v>
      </c>
      <c r="G12" s="87">
        <v>889</v>
      </c>
      <c r="H12" s="87">
        <v>2708</v>
      </c>
    </row>
    <row r="13" spans="1:18" ht="12">
      <c r="A13" s="363" t="s">
        <v>296</v>
      </c>
      <c r="B13" s="364" t="s">
        <v>297</v>
      </c>
      <c r="C13" s="79">
        <v>1</v>
      </c>
      <c r="D13" s="79">
        <v>1</v>
      </c>
      <c r="E13" s="367" t="s">
        <v>51</v>
      </c>
      <c r="F13" s="368" t="s">
        <v>298</v>
      </c>
      <c r="G13" s="88">
        <f>SUM(G9:G12)</f>
        <v>1128</v>
      </c>
      <c r="H13" s="88">
        <f>SUM(H9:H12)</f>
        <v>2708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26</v>
      </c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65</v>
      </c>
      <c r="D19" s="82">
        <f>SUM(D9:D15)+D16</f>
        <v>19</v>
      </c>
      <c r="E19" s="373" t="s">
        <v>315</v>
      </c>
      <c r="F19" s="369" t="s">
        <v>316</v>
      </c>
      <c r="G19" s="87">
        <v>0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625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64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689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754</v>
      </c>
      <c r="D28" s="83">
        <f>D26+D19</f>
        <v>19</v>
      </c>
      <c r="E28" s="174" t="s">
        <v>337</v>
      </c>
      <c r="F28" s="370" t="s">
        <v>338</v>
      </c>
      <c r="G28" s="88">
        <f>G13+G15+G24</f>
        <v>1128</v>
      </c>
      <c r="H28" s="88">
        <f>H13+H15+H24</f>
        <v>2708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374</v>
      </c>
      <c r="D30" s="83">
        <f>IF((H28-D28)&gt;0,H28-D28,0)</f>
        <v>2689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754</v>
      </c>
      <c r="D33" s="82">
        <f>D28+D31+D32</f>
        <v>19</v>
      </c>
      <c r="E33" s="174" t="s">
        <v>351</v>
      </c>
      <c r="F33" s="370" t="s">
        <v>352</v>
      </c>
      <c r="G33" s="90">
        <f>G32+G31+G28</f>
        <v>1128</v>
      </c>
      <c r="H33" s="90">
        <f>H32+H31+H28</f>
        <v>2708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374</v>
      </c>
      <c r="D34" s="83">
        <f>IF((H33-D33)&gt;0,H33-D33,0)</f>
        <v>2689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374</v>
      </c>
      <c r="D39" s="570">
        <f>+IF((H33-D33-D35)&gt;0,H33-D33-D35,0)</f>
        <v>2689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374</v>
      </c>
      <c r="D41" s="85">
        <f>IF(H39=0,IF(D39-D40&gt;0,D39-D40+H40,0),IF(H39-H40&lt;0,H40-H39+D39,0))</f>
        <v>2689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1128</v>
      </c>
      <c r="D42" s="86">
        <f>D33+D35+D39</f>
        <v>2708</v>
      </c>
      <c r="E42" s="177" t="s">
        <v>378</v>
      </c>
      <c r="F42" s="178" t="s">
        <v>379</v>
      </c>
      <c r="G42" s="90">
        <f>G39+G33</f>
        <v>1128</v>
      </c>
      <c r="H42" s="90">
        <f>H39+H33</f>
        <v>2708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 t="s">
        <v>867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861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7">
      <selection activeCell="A43" sqref="A43:IV4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01.01.2009-31.12.2009 - ГОДИШЕН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457</v>
      </c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-53</v>
      </c>
      <c r="D11" s="92">
        <v>-6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-13</v>
      </c>
      <c r="D13" s="92">
        <v>-7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3701</v>
      </c>
      <c r="D14" s="92">
        <v>-1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-84</v>
      </c>
      <c r="D19" s="92">
        <v>54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4008</v>
      </c>
      <c r="D20" s="93">
        <f>SUM(D10:D19)</f>
        <v>40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-28375</v>
      </c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v>-28375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24350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-29</v>
      </c>
      <c r="D41" s="92">
        <v>-5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24321</v>
      </c>
      <c r="D42" s="93">
        <f>SUM(D34:D41)</f>
        <v>-5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-46</v>
      </c>
      <c r="D43" s="93">
        <f>D42+D32+D20</f>
        <v>35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55</v>
      </c>
      <c r="D44" s="184">
        <v>20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9</v>
      </c>
      <c r="D45" s="93">
        <f>D44+D43</f>
        <v>55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 t="s">
        <v>867</v>
      </c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0"/>
      <c r="D52" s="610"/>
      <c r="G52" s="186"/>
      <c r="H52" s="186"/>
    </row>
    <row r="53" spans="1:8" ht="12">
      <c r="A53" s="546"/>
      <c r="B53" s="546"/>
      <c r="C53" s="542" t="s">
        <v>858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861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6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БОЛКАН ЕНД СИЙ ПРОПЪРТИС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13" t="str">
        <f>'справка №1-БАЛАНС'!E4</f>
        <v>НЕКОНСОЛИДИРАН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01.01.2009-31.12.2009 - ГОДИШЕН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650</v>
      </c>
      <c r="D11" s="96">
        <f>'справка №1-БАЛАНС'!H19</f>
        <v>631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2689</v>
      </c>
      <c r="J11" s="96">
        <f>'справка №1-БАЛАНС'!H29+'справка №1-БАЛАНС'!H32</f>
        <v>-67</v>
      </c>
      <c r="K11" s="98"/>
      <c r="L11" s="424">
        <f>SUM(C11:K11)</f>
        <v>3903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650</v>
      </c>
      <c r="D15" s="99">
        <f aca="true" t="shared" si="2" ref="D15:M15">D11+D12</f>
        <v>631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2689</v>
      </c>
      <c r="J15" s="99">
        <f t="shared" si="2"/>
        <v>-67</v>
      </c>
      <c r="K15" s="99">
        <f t="shared" si="2"/>
        <v>0</v>
      </c>
      <c r="L15" s="424">
        <f t="shared" si="1"/>
        <v>3903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374</v>
      </c>
      <c r="J16" s="425">
        <f>+'справка №1-БАЛАНС'!G32</f>
        <v>0</v>
      </c>
      <c r="K16" s="98"/>
      <c r="L16" s="424">
        <f t="shared" si="1"/>
        <v>374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-2360</v>
      </c>
      <c r="J17" s="100">
        <f>J18+J19</f>
        <v>0</v>
      </c>
      <c r="K17" s="100">
        <f t="shared" si="3"/>
        <v>0</v>
      </c>
      <c r="L17" s="424">
        <f t="shared" si="1"/>
        <v>-2360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-2360</v>
      </c>
      <c r="J18" s="98"/>
      <c r="K18" s="98"/>
      <c r="L18" s="424">
        <f t="shared" si="1"/>
        <v>-2360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-67</v>
      </c>
      <c r="J20" s="98">
        <v>67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4683</v>
      </c>
      <c r="D28" s="98">
        <v>19633</v>
      </c>
      <c r="E28" s="98"/>
      <c r="F28" s="98"/>
      <c r="G28" s="98"/>
      <c r="H28" s="98"/>
      <c r="I28" s="98"/>
      <c r="J28" s="98"/>
      <c r="K28" s="98"/>
      <c r="L28" s="424">
        <f t="shared" si="1"/>
        <v>24316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5333</v>
      </c>
      <c r="D29" s="97">
        <f aca="true" t="shared" si="6" ref="D29:M29">D17+D20+D21+D24+D28+D27+D15+D16</f>
        <v>20264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636</v>
      </c>
      <c r="J29" s="97">
        <f t="shared" si="6"/>
        <v>0</v>
      </c>
      <c r="K29" s="97">
        <f t="shared" si="6"/>
        <v>0</v>
      </c>
      <c r="L29" s="424">
        <f t="shared" si="1"/>
        <v>26233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5333</v>
      </c>
      <c r="D32" s="97">
        <f t="shared" si="7"/>
        <v>20264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636</v>
      </c>
      <c r="J32" s="97">
        <f t="shared" si="7"/>
        <v>0</v>
      </c>
      <c r="K32" s="97">
        <f t="shared" si="7"/>
        <v>0</v>
      </c>
      <c r="L32" s="424">
        <f t="shared" si="1"/>
        <v>26233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2" t="s">
        <v>381</v>
      </c>
      <c r="E35" s="612"/>
      <c r="F35" s="612" t="s">
        <v>867</v>
      </c>
      <c r="G35" s="612"/>
      <c r="H35" s="612"/>
      <c r="I35" s="612"/>
      <c r="J35" s="24" t="s">
        <v>859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858</v>
      </c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861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K45" sqref="K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1" t="s">
        <v>383</v>
      </c>
      <c r="B2" s="622"/>
      <c r="C2" s="585"/>
      <c r="D2" s="585"/>
      <c r="E2" s="613" t="str">
        <f>'справка №1-БАЛАНС'!E3</f>
        <v>БОЛКАН ЕНД СИЙ ПРОПЪРТИС АДСИЦ</v>
      </c>
      <c r="F2" s="623"/>
      <c r="G2" s="623"/>
      <c r="H2" s="585"/>
      <c r="I2" s="441"/>
      <c r="J2" s="441"/>
      <c r="K2" s="441"/>
      <c r="L2" s="441"/>
      <c r="M2" s="616" t="s">
        <v>2</v>
      </c>
      <c r="N2" s="617"/>
      <c r="O2" s="617"/>
      <c r="P2" s="618">
        <f>'справка №1-БАЛАНС'!H3</f>
        <v>175161352</v>
      </c>
      <c r="Q2" s="618"/>
      <c r="R2" s="353"/>
    </row>
    <row r="3" spans="1:18" ht="15">
      <c r="A3" s="621" t="s">
        <v>5</v>
      </c>
      <c r="B3" s="622"/>
      <c r="C3" s="586"/>
      <c r="D3" s="586"/>
      <c r="E3" s="613" t="str">
        <f>'справка №1-БАЛАНС'!E5</f>
        <v>01.01.2009-31.12.2009 - ГОДИШЕН</v>
      </c>
      <c r="F3" s="624"/>
      <c r="G3" s="624"/>
      <c r="H3" s="443"/>
      <c r="I3" s="443"/>
      <c r="J3" s="443"/>
      <c r="K3" s="443"/>
      <c r="L3" s="443"/>
      <c r="M3" s="619" t="s">
        <v>4</v>
      </c>
      <c r="N3" s="619"/>
      <c r="O3" s="577"/>
      <c r="P3" s="620" t="str">
        <f>'справка №1-БАЛАНС'!H4</f>
        <v> </v>
      </c>
      <c r="Q3" s="620"/>
      <c r="R3" s="354"/>
    </row>
    <row r="4" spans="1:18" ht="12.75">
      <c r="A4" s="436" t="s">
        <v>522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598" t="s">
        <v>463</v>
      </c>
      <c r="B5" s="599"/>
      <c r="C5" s="60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8" t="s">
        <v>528</v>
      </c>
      <c r="R5" s="628" t="s">
        <v>529</v>
      </c>
    </row>
    <row r="6" spans="1:18" s="44" customFormat="1" ht="48">
      <c r="A6" s="600"/>
      <c r="B6" s="601"/>
      <c r="C6" s="60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9"/>
      <c r="R6" s="62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>
        <v>1</v>
      </c>
      <c r="F11" s="243"/>
      <c r="G11" s="113">
        <f t="shared" si="2"/>
        <v>1</v>
      </c>
      <c r="H11" s="103"/>
      <c r="I11" s="103"/>
      <c r="J11" s="113">
        <f t="shared" si="3"/>
        <v>1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93</v>
      </c>
      <c r="F15" s="565"/>
      <c r="G15" s="113">
        <f t="shared" si="2"/>
        <v>93</v>
      </c>
      <c r="H15" s="566"/>
      <c r="I15" s="566"/>
      <c r="J15" s="113">
        <f t="shared" si="3"/>
        <v>93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94</v>
      </c>
      <c r="F17" s="248">
        <f>SUM(F9:F16)</f>
        <v>0</v>
      </c>
      <c r="G17" s="113">
        <f t="shared" si="2"/>
        <v>94</v>
      </c>
      <c r="H17" s="114">
        <f>SUM(H9:H16)</f>
        <v>0</v>
      </c>
      <c r="I17" s="114">
        <f>SUM(I9:I16)</f>
        <v>0</v>
      </c>
      <c r="J17" s="113">
        <f t="shared" si="3"/>
        <v>94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94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>
        <v>23169</v>
      </c>
      <c r="F18" s="241"/>
      <c r="G18" s="113">
        <f t="shared" si="2"/>
        <v>23169</v>
      </c>
      <c r="H18" s="101">
        <v>12</v>
      </c>
      <c r="I18" s="101">
        <v>637</v>
      </c>
      <c r="J18" s="113">
        <f t="shared" si="3"/>
        <v>22544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22544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23263</v>
      </c>
      <c r="F40" s="547">
        <f aca="true" t="shared" si="13" ref="F40:R40">F17+F18+F19+F25+F38+F39</f>
        <v>0</v>
      </c>
      <c r="G40" s="547">
        <f t="shared" si="13"/>
        <v>23263</v>
      </c>
      <c r="H40" s="547">
        <f t="shared" si="13"/>
        <v>12</v>
      </c>
      <c r="I40" s="547">
        <f t="shared" si="13"/>
        <v>637</v>
      </c>
      <c r="J40" s="547">
        <f t="shared" si="13"/>
        <v>22638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22638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27" t="s">
        <v>867</v>
      </c>
      <c r="L44" s="627"/>
      <c r="M44" s="627"/>
      <c r="N44" s="627"/>
      <c r="O44" s="617" t="s">
        <v>779</v>
      </c>
      <c r="P44" s="622"/>
      <c r="Q44" s="622"/>
      <c r="R44" s="62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858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861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C110" sqref="C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607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4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01.01.2009-31.12.2009 - ГОДИШЕН</v>
      </c>
      <c r="B4" s="63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7559</v>
      </c>
      <c r="D24" s="165">
        <f>SUM(D25:D27)</f>
        <v>7559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7559</v>
      </c>
      <c r="D27" s="153">
        <f>C27</f>
        <v>7559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</v>
      </c>
      <c r="D28" s="153">
        <f>C28</f>
        <v>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634</v>
      </c>
      <c r="D33" s="150">
        <f>SUM(D34:D37)</f>
        <v>634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632</v>
      </c>
      <c r="D35" s="153">
        <f>C35</f>
        <v>632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2</v>
      </c>
      <c r="D37" s="153">
        <f>C37</f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8194</v>
      </c>
      <c r="D43" s="149">
        <f>D24+D28+D29+D31+D30+D32+D33+D38</f>
        <v>8194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8194</v>
      </c>
      <c r="D44" s="148">
        <f>D43+D21+D19+D9</f>
        <v>8194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2440</v>
      </c>
      <c r="D71" s="150">
        <f>SUM(D72:D74)</f>
        <v>2440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77</v>
      </c>
      <c r="D72" s="153">
        <f>C72</f>
        <v>77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2359</v>
      </c>
      <c r="D73" s="153">
        <f>C73</f>
        <v>2359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f>C74</f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2168</v>
      </c>
      <c r="D85" s="149">
        <f>SUM(D86:D90)+D94</f>
        <v>301</v>
      </c>
      <c r="E85" s="149">
        <f>SUM(E86:E90)+E94</f>
        <v>1867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8</v>
      </c>
      <c r="D87" s="153">
        <f>C87</f>
        <v>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2100</v>
      </c>
      <c r="D88" s="153">
        <v>233</v>
      </c>
      <c r="E88" s="165">
        <f t="shared" si="1"/>
        <v>1867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60</v>
      </c>
      <c r="D90" s="148">
        <f>SUM(D91:D93)</f>
        <v>60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60</v>
      </c>
      <c r="D92" s="153">
        <f>C92</f>
        <v>60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4608</v>
      </c>
      <c r="D96" s="149">
        <f>D85+D80+D75+D71+D95</f>
        <v>2741</v>
      </c>
      <c r="E96" s="149">
        <f>E85+E80+E75+E71+E95</f>
        <v>1867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4608</v>
      </c>
      <c r="D97" s="149">
        <f>D96+D68+D66</f>
        <v>2741</v>
      </c>
      <c r="E97" s="149">
        <f>E96+E68+E66</f>
        <v>1867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778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865</v>
      </c>
      <c r="B109" s="631"/>
      <c r="C109" s="631" t="s">
        <v>871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862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861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3" t="str">
        <f>'справка №1-БАЛАНС'!E3</f>
        <v>БОЛКАН ЕНД СИЙ ПРОПЪРТИС АДСИЦ</v>
      </c>
      <c r="D4" s="624"/>
      <c r="E4" s="624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13" t="str">
        <f>'справка №1-БАЛАНС'!E5</f>
        <v>01.01.2009-31.12.2009 - ГОДИШЕН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865</v>
      </c>
      <c r="B30" s="637"/>
      <c r="C30" s="637"/>
      <c r="D30" s="568" t="s">
        <v>817</v>
      </c>
      <c r="E30" s="636" t="s">
        <v>867</v>
      </c>
      <c r="F30" s="636"/>
      <c r="G30" s="636"/>
      <c r="H30" s="519" t="s">
        <v>779</v>
      </c>
      <c r="I30" s="636"/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861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zoomScalePageLayoutView="0" workbookViewId="0" topLeftCell="A143">
      <selection activeCell="C152" sqref="C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БОЛКАН ЕНД СИЙ ПРОПЪРТИС АДСИЦ</v>
      </c>
      <c r="C5" s="623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13" t="str">
        <f>'справка №1-БАЛАНС'!E5</f>
        <v>01.01.2009-31.12.2009 - ГОДИШЕН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39" t="s">
        <v>871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D154" s="51" t="s">
        <v>858</v>
      </c>
      <c r="E154" s="75"/>
    </row>
    <row r="156" ht="12.75">
      <c r="D156" s="51" t="s">
        <v>861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Vesela_new</cp:lastModifiedBy>
  <cp:lastPrinted>2010-03-30T10:18:19Z</cp:lastPrinted>
  <dcterms:created xsi:type="dcterms:W3CDTF">2000-06-29T12:02:40Z</dcterms:created>
  <dcterms:modified xsi:type="dcterms:W3CDTF">2010-03-31T19:57:17Z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