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70" windowWidth="11505" windowHeight="5145" tabRatio="72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<sst xmlns="http://schemas.openxmlformats.org/spreadsheetml/2006/main" count="1077" uniqueCount="872">
  <si>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</si>
  <si>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</si>
  <si>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</si>
  <si>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</si>
  <si>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</si>
  <si>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</si>
  <si>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</si>
  <si>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</si>
  <si>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</si>
  <si>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</si>
  <si>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</si>
  <si>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</si>
  <si>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</si>
  <si>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</si>
  <si>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</si>
  <si>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</si>
  <si>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</si>
  <si>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</si>
  <si>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</si>
  <si>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</si>
  <si>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</si>
  <si>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</si>
  <si>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</si>
  <si>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</si>
  <si>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</si>
  <si>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</si>
  <si>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</si>
  <si>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</si>
  <si>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</si>
  <si>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</si>
  <si>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</si>
  <si>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</si>
  <si>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</si>
  <si>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</si>
  <si>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</si>
  <si>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</si>
  <si>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</si>
  <si>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</si>
  <si>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</si>
  <si>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</si>
  <si>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</si>
  <si>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</si>
  <si>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</si>
  <si>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</si>
  <si>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</si>
  <si>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</si>
  <si>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</si>
  <si>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</si>
  <si>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</si>
  <si>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</si>
  <si>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</si>
  <si>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</si>
  <si>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</si>
  <si>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</si>
  <si>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</si>
  <si>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</si>
  <si>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</si>
  <si>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</si>
  <si>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</si>
  <si>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</si>
  <si>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</si>
  <si>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</si>
  <si>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</si>
  <si>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</si>
  <si>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</si>
  <si>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</si>
  <si>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</si>
  <si>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</si>
  <si>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</si>
  <si>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</si>
  <si>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</si>
  <si>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</si>
  <si>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</si>
  <si>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</si>
  <si>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</si>
  <si>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</si>
  <si>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</si>
  <si>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</si>
  <si>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</si>
  <si>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</si>
  <si>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</si>
  <si>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</si>
  <si>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</si>
  <si>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</si>
  <si>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</si>
  <si>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</si>
  <si>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</si>
  <si>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</si>
  <si>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</si>
  <si>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</si>
  <si>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</si>
  <si>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</si>
  <si>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</si>
  <si>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</si>
  <si>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</si>
  <si>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</si>
  <si>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</si>
  <si>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</si>
  <si>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</si>
  <si>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</si>
  <si>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</si>
  <si>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</si>
  <si>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</si>
  <si>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</si>
  <si>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</si>
  <si>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</si>
  <si>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</si>
  <si>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</si>
  <si>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</si>
  <si>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</si>
  <si>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</si>
  <si>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</si>
  <si>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</si>
  <si>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</si>
  <si>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</si>
  <si>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</si>
  <si>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</si>
  <si>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</si>
  <si>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</si>
  <si>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</si>
  <si>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</si>
  <si>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</si>
  <si>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</si>
  <si>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</si>
  <si>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</si>
  <si>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</si>
  <si>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</si>
  <si>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</si>
  <si>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</si>
  <si>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</si>
  <si>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</si>
  <si>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</si>
  <si>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</si>
  <si>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</si>
  <si>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</si>
  <si>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</si>
  <si>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</si>
  <si>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</si>
  <si>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</si>
  <si>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</si>
  <si>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</si>
  <si>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</si>
  <si>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</si>
  <si>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</si>
  <si>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</si>
  <si>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</si>
  <si>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</si>
  <si>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</si>
  <si>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</si>
  <si>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</si>
  <si>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</si>
  <si>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</si>
  <si>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</si>
  <si>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</si>
  <si>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</si>
  <si>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</si>
  <si>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</si>
  <si>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</si>
  <si>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</si>
  <si>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</si>
  <si>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</si>
  <si>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</si>
  <si>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</si>
  <si>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</si>
  <si>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</si>
  <si>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</si>
  <si>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</si>
  <si>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</si>
  <si>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</si>
  <si>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</si>
  <si>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</si>
  <si>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</si>
  <si>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</si>
  <si>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</si>
  <si>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</si>
  <si>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</si>
  <si>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</si>
  <si>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</si>
  <si>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</si>
  <si>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</si>
  <si>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</si>
  <si>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</si>
  <si>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</si>
  <si>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</si>
  <si>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</si>
  <si>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</si>
  <si>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</si>
  <si>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</si>
  <si>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</si>
  <si>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</si>
  <si>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</si>
  <si>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</si>
  <si>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</si>
  <si>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</si>
  <si>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</si>
  <si>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</si>
  <si>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</si>
  <si>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</si>
  <si>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</si>
  <si>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</si>
  <si>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</si>
  <si>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</si>
  <si>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</si>
  <si>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</si>
  <si>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</si>
  <si>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</si>
  <si>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</si>
  <si>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</si>
  <si>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</si>
  <si>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</si>
  <si>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</si>
  <si>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</si>
  <si>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</si>
  <si>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</si>
  <si>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</si>
  <si>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</si>
  <si>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</si>
  <si>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</si>
  <si>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</si>
  <si>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</si>
  <si>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</si>
  <si>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</si>
  <si>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</si>
  <si>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</si>
  <si>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</si>
  <si>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</si>
  <si>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</si>
  <si>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</si>
  <si>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</si>
  <si>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</si>
  <si>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</si>
  <si>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</si>
  <si>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</si>
  <si>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</si>
  <si>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</si>
  <si>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</si>
  <si>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</si>
  <si>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</si>
  <si>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</si>
  <si>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</si>
  <si>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</si>
  <si>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</si>
  <si>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</si>
  <si>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</si>
  <si>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</si>
  <si>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</si>
  <si>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</si>
  <si>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</si>
  <si>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</si>
  <si>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</si>
  <si>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</si>
  <si>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</si>
  <si>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</si>
  <si>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</si>
  <si>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</si>
  <si>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</si>
  <si>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</si>
  <si>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</si>
  <si>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</si>
  <si>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</si>
  <si>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</si>
  <si>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</si>
  <si>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</si>
  <si>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</si>
  <si>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</si>
  <si>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</si>
  <si>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</si>
  <si>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</si>
  <si>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</si>
  <si>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</si>
  <si>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</si>
  <si>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</si>
  <si>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</si>
  <si>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</si>
  <si>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</si>
  <si>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</si>
  <si>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</si>
  <si>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</si>
  <si>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</si>
  <si>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</si>
  <si>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</si>
  <si>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</si>
  <si>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</si>
  <si>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</si>
  <si>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</si>
  <si>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</si>
  <si>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</si>
  <si>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</si>
  <si>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</si>
  <si>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</si>
  <si>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</si>
  <si>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</si>
  <si>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</si>
  <si>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</si>
  <si>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</si>
  <si>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</si>
  <si>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</si>
  <si>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</si>
  <si>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</si>
  <si>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</si>
  <si>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</si>
  <si>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</si>
  <si>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</si>
  <si>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</si>
  <si>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</si>
  <si>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</si>
  <si>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</si>
  <si>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</si>
  <si>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</si>
  <si>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</si>
  <si>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</si>
  <si>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</si>
  <si>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</si>
  <si>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</si>
  <si>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</si>
  <si>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</si>
  <si>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</si>
  <si>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</si>
  <si>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</si>
  <si>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</si>
  <si>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</si>
  <si>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</si>
  <si>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</si>
  <si>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</si>
  <si>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</si>
  <si>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</si>
  <si>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</si>
  <si>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</si>
  <si>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</si>
  <si>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</si>
  <si>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</si>
  <si>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</si>
  <si>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</si>
  <si>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</si>
  <si>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</si>
  <si>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</si>
  <si>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</si>
  <si>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</si>
  <si>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</si>
  <si>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</si>
  <si>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</si>
  <si>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</si>
  <si>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</si>
  <si>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</si>
  <si>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</si>
  <si>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</si>
  <si>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</si>
  <si>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</si>
  <si>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</si>
  <si>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</si>
  <si>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</si>
  <si>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</si>
  <si>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</si>
  <si>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</si>
  <si>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</si>
  <si>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</si>
  <si>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</si>
  <si>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</si>
  <si>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</si>
  <si>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</si>
  <si>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</si>
  <si>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</si>
  <si>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</si>
  <si>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</si>
  <si>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</si>
  <si>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</si>
  <si>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</si>
  <si>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</si>
  <si>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</si>
  <si>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</si>
  <si>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</si>
  <si>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</si>
  <si>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</si>
  <si>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</si>
  <si>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</si>
  <si>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</si>
  <si>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</si>
  <si>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</si>
  <si>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</si>
  <si>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</si>
  <si>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</si>
  <si>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</si>
  <si>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</si>
  <si>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</si>
  <si>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</si>
  <si>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</si>
  <si>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</si>
  <si>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</si>
  <si>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</si>
  <si>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</si>
  <si>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</si>
  <si>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</si>
  <si>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</si>
  <si>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</si>
  <si>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</si>
  <si>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</si>
  <si>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</si>
  <si>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</si>
  <si>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</si>
  <si>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</si>
  <si>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</si>
  <si>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</si>
  <si>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</si>
  <si>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</si>
  <si>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</si>
  <si>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</si>
  <si>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</si>
  <si>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</si>
  <si>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</si>
  <si>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</si>
  <si>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</si>
  <si>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</si>
  <si>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</si>
  <si>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</si>
  <si>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</si>
  <si>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</si>
  <si>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</si>
  <si>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</si>
  <si>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</si>
  <si>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</si>
  <si>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</si>
  <si>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</si>
  <si>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</si>
  <si>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</si>
  <si>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</si>
  <si>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</si>
  <si>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</si>
  <si>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</si>
  <si>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</si>
  <si>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</si>
  <si>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</si>
  <si>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</si>
  <si>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</si>
  <si>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</si>
  <si>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</si>
  <si>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</si>
  <si>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</si>
  <si>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</si>
  <si>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</si>
  <si>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</si>
  <si>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</si>
  <si>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</si>
  <si>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</si>
  <si>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</si>
  <si>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</si>
  <si>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</si>
  <si>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</si>
  <si>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</si>
  <si>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</si>
  <si>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</si>
  <si>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</si>
  <si>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</si>
  <si>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</si>
  <si>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</si>
  <si>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</si>
  <si>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</si>
  <si>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</si>
  <si>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</si>
  <si>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</si>
  <si>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</si>
  <si>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</si>
  <si>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</si>
  <si>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</si>
  <si>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</si>
  <si>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</si>
  <si>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</si>
  <si>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</si>
  <si>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</si>
  <si>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</si>
  <si>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</si>
  <si>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</si>
  <si>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</si>
  <si>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</si>
  <si>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</si>
  <si>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</si>
  <si>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</si>
  <si>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</si>
  <si>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</si>
  <si>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</si>
  <si>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</si>
  <si>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</si>
  <si>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</si>
  <si>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</si>
  <si>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</si>
  <si>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</si>
  <si>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</si>
  <si>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</si>
  <si>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</si>
  <si>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</si>
  <si>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</si>
  <si>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</si>
  <si>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</si>
  <si>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</si>
  <si>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</si>
  <si>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</si>
  <si>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</si>
  <si>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</si>
  <si>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</si>
  <si>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</si>
  <si>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</si>
  <si>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</si>
  <si>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</si>
  <si>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</si>
  <si>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</si>
  <si>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</si>
  <si>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</si>
  <si>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</si>
  <si>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</si>
  <si>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</si>
  <si>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</si>
  <si>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</si>
  <si>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</si>
  <si>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</si>
  <si>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</si>
  <si>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</si>
  <si>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</si>
  <si>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</si>
  <si>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</si>
  <si>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</si>
  <si>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</si>
  <si>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</si>
  <si>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</si>
  <si>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</si>
  <si>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</si>
  <si>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</si>
  <si>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</si>
  <si>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</si>
  <si>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</si>
  <si>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</si>
  <si>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</si>
  <si>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</si>
  <si>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</si>
  <si>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</si>
  <si>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</si>
  <si>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</si>
  <si>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</si>
  <si>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</si>
  <si>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</si>
  <si>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</si>
  <si>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</si>
  <si>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</si>
  <si>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</si>
  <si>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</si>
  <si>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</si>
  <si>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</si>
  <si>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</si>
  <si>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</si>
  <si>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</si>
  <si>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</si>
  <si>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</si>
  <si>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</si>
  <si>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</si>
  <si>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</si>
  <si>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</si>
  <si>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</si>
  <si>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</si>
  <si>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</si>
  <si>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</si>
  <si>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</si>
  <si>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</si>
  <si>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</si>
  <si>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</si>
  <si>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</si>
  <si>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</si>
  <si>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</si>
  <si>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</si>
  <si>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</si>
  <si>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</si>
  <si>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</si>
  <si>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</si>
  <si>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</si>
  <si>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</si>
  <si>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</si>
  <si>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</si>
  <si>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</si>
  <si>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</si>
  <si>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</si>
  <si>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</si>
  <si>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</si>
  <si>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</si>
  <si>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</si>
  <si>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</si>
  <si>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</si>
  <si>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</si>
  <si>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</si>
  <si>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</si>
  <si>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</si>
  <si>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</si>
  <si>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</si>
  <si>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</si>
  <si>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</si>
  <si>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</si>
  <si>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</si>
  <si>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</si>
  <si>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</si>
  <si>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</si>
  <si>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</si>
  <si>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</si>
  <si>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</si>
  <si>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</si>
  <si>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</si>
  <si>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</si>
  <si>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</si>
  <si>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</si>
  <si>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</si>
  <si>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</si>
  <si>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</si>
  <si>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</si>
  <si>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</si>
  <si>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</si>
  <si>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</si>
  <si>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</si>
  <si>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</si>
  <si>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</si>
  <si>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</si>
  <si>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</si>
  <si>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</si>
  <si>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</si>
  <si>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</si>
  <si>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</si>
  <si>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</si>
  <si>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</si>
  <si>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</si>
  <si>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</si>
  <si>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</si>
  <si>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</si>
  <si>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</si>
  <si>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</si>
  <si>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</si>
  <si>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</si>
  <si>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</si>
  <si>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</si>
  <si>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</si>
  <si>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</si>
  <si>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</si>
  <si>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</si>
  <si>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</si>
  <si>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</si>
  <si>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</si>
  <si>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</si>
  <si>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</si>
  <si>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</si>
  <si>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</si>
  <si>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</si>
  <si>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</si>
  <si>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</si>
  <si>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</si>
  <si>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</si>
  <si>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</si>
  <si>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</si>
  <si>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</si>
  <si>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</si>
  <si>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</si>
  <si>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</si>
  <si>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</si>
  <si>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</si>
  <si>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</si>
  <si>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</si>
  <si>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</si>
  <si>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</si>
  <si>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</si>
  <si>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</si>
  <si>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</si>
  <si>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</si>
  <si>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</si>
  <si>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</si>
  <si>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</si>
  <si>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</si>
  <si>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</si>
  <si>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</si>
  <si>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</si>
  <si>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</si>
  <si>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</si>
  <si>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</si>
  <si>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</si>
  <si>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</si>
  <si>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</si>
  <si>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</si>
  <si>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</si>
  <si>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</si>
  <si>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</si>
  <si>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</si>
  <si>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</si>
  <si>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</si>
  <si>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</si>
  <si>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</si>
  <si>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</si>
  <si>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</si>
  <si>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</si>
  <si>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</si>
  <si>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</si>
  <si>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</si>
  <si>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</si>
  <si>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</si>
  <si>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</si>
  <si>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</si>
  <si>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</si>
  <si>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</si>
  <si>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</si>
  <si>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</si>
  <si>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</si>
  <si>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</si>
  <si>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</si>
  <si>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</si>
  <si>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</si>
  <si>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</si>
  <si>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</si>
  <si>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</si>
  <si>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</si>
  <si>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</si>
  <si>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</si>
  <si>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</si>
  <si>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</si>
  <si>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</si>
  <si>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</si>
  <si>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</si>
  <si>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</si>
  <si>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</si>
  <si>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</si>
  <si>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</si>
  <si>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</si>
  <si>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</si>
  <si>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</si>
  <si>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</si>
  <si>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</si>
  <si>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</si>
  <si>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</si>
  <si>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</si>
  <si>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</si>
  <si>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</si>
  <si>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</si>
  <si>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</si>
  <si>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</si>
  <si>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</si>
  <si>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</si>
  <si>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</si>
  <si>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</si>
  <si>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</si>
  <si>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</si>
  <si>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</si>
  <si>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</si>
  <si>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</si>
  <si>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</si>
  <si>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</si>
  <si>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</si>
  <si>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</si>
  <si>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</si>
  <si>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</si>
  <si>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</si>
  <si>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</si>
  <si>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</si>
  <si>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</si>
  <si>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</si>
  <si>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</si>
  <si>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</si>
  <si>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</si>
  <si>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</si>
  <si>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</si>
  <si>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</si>
  <si>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</si>
  <si>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</si>
  <si>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</si>
  <si>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</si>
  <si>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</si>
  <si>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</si>
  <si>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</si>
  <si>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</si>
  <si>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</si>
  <si>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</si>
  <si>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</si>
  <si>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</si>
  <si>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</si>
  <si>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</si>
  <si>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</si>
  <si>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</si>
  <si>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</si>
  <si>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</si>
  <si>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</si>
  <si>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</si>
  <si>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</si>
  <si>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</si>
  <si>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</si>
  <si>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</si>
  <si>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</si>
  <si>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</si>
  <si>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</si>
  <si>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</si>
  <si>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</si>
  <si>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</si>
  <si>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</si>
  <si>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</si>
  <si>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</si>
  <si>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</si>
  <si>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</si>
  <si>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</si>
  <si>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</si>
  <si>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</si>
  <si>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</si>
  <si>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</si>
  <si>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</si>
  <si>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</si>
  <si>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</si>
  <si>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</si>
  <si>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</si>
  <si>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</si>
  <si>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</si>
  <si>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</si>
  <si>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</si>
  <si>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</si>
  <si>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</si>
  <si>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</si>
  <si>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</si>
  <si>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</si>
  <si>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</si>
  <si>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</si>
  <si>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</si>
  <si>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</si>
  <si>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</si>
  <si>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</si>
  <si>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</si>
  <si>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</si>
  <si>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</si>
  <si>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</si>
  <si>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</si>
  <si>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</si>
  <si>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</si>
  <si>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</si>
  <si>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</si>
  <si>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</si>
  <si>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</si>
  <si>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</si>
  <si>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</si>
  <si>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</si>
  <si>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</si>
  <si>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</si>
  <si>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</si>
  <si>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</si>
  <si>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</si>
  <si>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</si>
  <si>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</si>
  <si>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</si>
  <si>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</si>
  <si>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</si>
  <si>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</si>
  <si>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</si>
  <si>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</si>
  <si>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</si>
  <si>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</si>
  <si>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</si>
  <si>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</si>
  <si>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</si>
  <si>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</si>
  <si>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</si>
  <si>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</si>
  <si>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</si>
  <si>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</si>
  <si>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БОЛКАН ЕНД СИЙ ПРОПЪРТИС АДСИЦ</t>
  </si>
  <si>
    <t>НЕКОНСОЛИДИРАН</t>
  </si>
  <si>
    <t>Людмила Даскалова</t>
  </si>
  <si>
    <t xml:space="preserve"> Ръководител: </t>
  </si>
  <si>
    <t xml:space="preserve">Ръководител: </t>
  </si>
  <si>
    <t>Стен Лазаров</t>
  </si>
  <si>
    <t>Ръководител: Людмила Даскалова</t>
  </si>
  <si>
    <t>Холдинг Варна АД</t>
  </si>
  <si>
    <t xml:space="preserve">                              Съставител: Холдинг Варна АД   </t>
  </si>
  <si>
    <t>Съставител: Холдинг Варна АД</t>
  </si>
  <si>
    <t>01.01.2010-30.09.2010 - МЕЖДИНЕН</t>
  </si>
  <si>
    <t>Дата на съставяне: 29.10.2010</t>
  </si>
  <si>
    <t xml:space="preserve">Дата на съставяне: 29.10.2010                                       </t>
  </si>
  <si>
    <t xml:space="preserve">Дата  на съставяне: 29.10.2010                                                                                                                   </t>
  </si>
  <si>
    <t xml:space="preserve">Дата на съставяне: 29.10.2010                    </t>
  </si>
  <si>
    <r>
      <t>Дата на съставяне: 29.10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2010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</si>
</sst>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42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36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33" borderId="14" xfId="59" applyNumberFormat="1" applyFont="1" applyFill="1" applyBorder="1" applyAlignment="1" applyProtection="1">
      <alignment horizontal="left" vertical="center" wrapText="1"/>
      <protection/>
    </xf>
    <xf numFmtId="1" fontId="12" fillId="33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3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4" xfId="64" applyNumberFormat="1" applyFont="1" applyFill="1" applyBorder="1" applyAlignment="1" applyProtection="1">
      <alignment vertical="center"/>
      <protection locked="0"/>
    </xf>
    <xf numFmtId="1" fontId="12" fillId="33" borderId="16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33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25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37" borderId="10" xfId="61" applyNumberFormat="1" applyFont="1" applyFill="1" applyBorder="1" applyAlignment="1" applyProtection="1">
      <alignment vertical="top"/>
      <protection/>
    </xf>
    <xf numFmtId="0" fontId="25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37" borderId="10" xfId="61" applyFont="1" applyFill="1" applyBorder="1" applyAlignment="1" applyProtection="1">
      <alignment horizontal="left" vertical="top" wrapText="1"/>
      <protection/>
    </xf>
    <xf numFmtId="1" fontId="24" fillId="37" borderId="10" xfId="61" applyNumberFormat="1" applyFont="1" applyFill="1" applyBorder="1" applyAlignment="1" applyProtection="1">
      <alignment vertical="top" wrapText="1"/>
      <protection/>
    </xf>
    <xf numFmtId="0" fontId="24" fillId="37" borderId="37" xfId="61" applyFont="1" applyFill="1" applyBorder="1" applyAlignment="1" applyProtection="1">
      <alignment horizontal="left" vertical="top" wrapText="1"/>
      <protection/>
    </xf>
    <xf numFmtId="0" fontId="24" fillId="37" borderId="29" xfId="61" applyFont="1" applyFill="1" applyBorder="1" applyAlignment="1" applyProtection="1">
      <alignment vertical="top" wrapText="1"/>
      <protection/>
    </xf>
    <xf numFmtId="0" fontId="24" fillId="37" borderId="38" xfId="61" applyFont="1" applyFill="1" applyBorder="1" applyAlignment="1" applyProtection="1">
      <alignment vertical="top" wrapText="1"/>
      <protection/>
    </xf>
    <xf numFmtId="49" fontId="24" fillId="37" borderId="36" xfId="61" applyNumberFormat="1" applyFont="1" applyFill="1" applyBorder="1" applyAlignment="1" applyProtection="1">
      <alignment vertical="center" wrapText="1"/>
      <protection/>
    </xf>
    <xf numFmtId="0" fontId="24" fillId="37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35" borderId="10" xfId="59" applyNumberFormat="1" applyFont="1" applyFill="1" applyBorder="1" applyAlignment="1" applyProtection="1">
      <alignment vertical="center" wrapText="1"/>
      <protection locked="0"/>
    </xf>
    <xf numFmtId="3" fontId="10" fillId="0" borderId="0" xfId="62" applyNumberFormat="1" applyFont="1" applyFill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view="pageBreakPreview" zoomScale="75" zoomScaleSheetLayoutView="75" zoomScalePageLayoutView="0" workbookViewId="0" topLeftCell="A79">
      <selection activeCell="E115" sqref="E115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175161352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5333</v>
      </c>
      <c r="H11" s="206">
        <v>5333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/>
      <c r="H12" s="207"/>
    </row>
    <row r="13" spans="1:8" ht="15">
      <c r="A13" s="291" t="s">
        <v>28</v>
      </c>
      <c r="B13" s="297" t="s">
        <v>29</v>
      </c>
      <c r="C13" s="205">
        <v>0</v>
      </c>
      <c r="D13" s="205">
        <v>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93</v>
      </c>
      <c r="D17" s="205">
        <v>93</v>
      </c>
      <c r="E17" s="299" t="s">
        <v>46</v>
      </c>
      <c r="F17" s="301" t="s">
        <v>47</v>
      </c>
      <c r="G17" s="208">
        <f>G11+G14+G15+G16</f>
        <v>5333</v>
      </c>
      <c r="H17" s="208">
        <f>H11+H14+H15+H16</f>
        <v>5333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93</v>
      </c>
      <c r="D19" s="209">
        <f>SUM(D11:D18)</f>
        <v>94</v>
      </c>
      <c r="E19" s="293" t="s">
        <v>53</v>
      </c>
      <c r="F19" s="298" t="s">
        <v>54</v>
      </c>
      <c r="G19" s="206">
        <v>20264</v>
      </c>
      <c r="H19" s="206">
        <v>20264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>
        <v>22544</v>
      </c>
      <c r="D20" s="205">
        <v>22544</v>
      </c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0</v>
      </c>
      <c r="H21" s="210">
        <f>SUM(H22:H24)</f>
        <v>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20264</v>
      </c>
      <c r="H25" s="208">
        <f>H19+H20+H21</f>
        <v>20264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0</v>
      </c>
      <c r="H27" s="208">
        <f>SUM(H28:H30)</f>
        <v>262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>
        <v>262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>
        <v>0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9</v>
      </c>
      <c r="H31" s="206">
        <v>374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9</v>
      </c>
      <c r="H33" s="208">
        <f>H27+H31+H32</f>
        <v>636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25606</v>
      </c>
      <c r="H36" s="208">
        <f>H25+H17+H33</f>
        <v>26233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/>
      <c r="H48" s="206"/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>
        <v>1600</v>
      </c>
      <c r="H52" s="206">
        <v>1600</v>
      </c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22637</v>
      </c>
      <c r="D55" s="209">
        <f>D19+D20+D21+D27+D32+D45+D51+D53+D54</f>
        <v>22638</v>
      </c>
      <c r="E55" s="293" t="s">
        <v>172</v>
      </c>
      <c r="F55" s="317" t="s">
        <v>173</v>
      </c>
      <c r="G55" s="208">
        <f>G49+G51+G52+G53+G54</f>
        <v>1600</v>
      </c>
      <c r="H55" s="208">
        <f>H49+H51+H52+H53+H54</f>
        <v>1600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3113</v>
      </c>
      <c r="H61" s="208">
        <f>SUM(H62:H68)</f>
        <v>3008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3003</v>
      </c>
      <c r="H62" s="206">
        <v>2440</v>
      </c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0</v>
      </c>
      <c r="D64" s="209">
        <f>SUM(D58:D63)</f>
        <v>0</v>
      </c>
      <c r="E64" s="293" t="s">
        <v>200</v>
      </c>
      <c r="F64" s="298" t="s">
        <v>201</v>
      </c>
      <c r="G64" s="206">
        <v>14</v>
      </c>
      <c r="H64" s="206">
        <v>8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>
        <v>65</v>
      </c>
      <c r="H65" s="206">
        <v>500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</v>
      </c>
      <c r="H66" s="206"/>
    </row>
    <row r="67" spans="1:8" ht="15">
      <c r="A67" s="291" t="s">
        <v>207</v>
      </c>
      <c r="B67" s="297" t="s">
        <v>208</v>
      </c>
      <c r="C67" s="205">
        <v>7570</v>
      </c>
      <c r="D67" s="205">
        <v>7559</v>
      </c>
      <c r="E67" s="293" t="s">
        <v>209</v>
      </c>
      <c r="F67" s="298" t="s">
        <v>210</v>
      </c>
      <c r="G67" s="206"/>
      <c r="H67" s="206"/>
    </row>
    <row r="68" spans="1:8" ht="15">
      <c r="A68" s="291" t="s">
        <v>211</v>
      </c>
      <c r="B68" s="297" t="s">
        <v>212</v>
      </c>
      <c r="C68" s="205">
        <v>14</v>
      </c>
      <c r="D68" s="205">
        <v>1</v>
      </c>
      <c r="E68" s="293" t="s">
        <v>213</v>
      </c>
      <c r="F68" s="298" t="s">
        <v>214</v>
      </c>
      <c r="G68" s="206">
        <v>30</v>
      </c>
      <c r="H68" s="206">
        <v>60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/>
      <c r="H69" s="206"/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21</v>
      </c>
      <c r="D71" s="205"/>
      <c r="E71" s="309" t="s">
        <v>46</v>
      </c>
      <c r="F71" s="329" t="s">
        <v>224</v>
      </c>
      <c r="G71" s="215">
        <f>G59+G60+G61+G69+G70</f>
        <v>3113</v>
      </c>
      <c r="H71" s="215">
        <f>H59+H60+H61+H69+H70</f>
        <v>3008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71</v>
      </c>
      <c r="D72" s="205">
        <v>634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/>
      <c r="D74" s="205"/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7676</v>
      </c>
      <c r="D75" s="209">
        <f>SUM(D67:D74)</f>
        <v>8194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3113</v>
      </c>
      <c r="H79" s="216">
        <f>H71+H74+H75+H76</f>
        <v>3008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1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5</v>
      </c>
      <c r="D88" s="205">
        <v>9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6</v>
      </c>
      <c r="D91" s="209">
        <f>SUM(D87:D90)</f>
        <v>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7682</v>
      </c>
      <c r="D93" s="209">
        <f>D64+D75+D84+D91+D92</f>
        <v>8203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30319</v>
      </c>
      <c r="D94" s="218">
        <f>D93+D55</f>
        <v>30841</v>
      </c>
      <c r="E94" s="558" t="s">
        <v>270</v>
      </c>
      <c r="F94" s="345" t="s">
        <v>271</v>
      </c>
      <c r="G94" s="219">
        <f>G36+G39+G55+G79</f>
        <v>30319</v>
      </c>
      <c r="H94" s="219">
        <f>H36+H39+H55+H79</f>
        <v>30841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599" t="s">
        <v>381</v>
      </c>
      <c r="D98" s="599"/>
      <c r="E98" s="599"/>
      <c r="F98" s="224"/>
      <c r="G98" s="225"/>
      <c r="H98" s="226"/>
      <c r="M98" s="211"/>
    </row>
    <row r="99" spans="3:8" ht="15">
      <c r="C99" s="78"/>
      <c r="D99" s="1" t="s">
        <v>863</v>
      </c>
      <c r="E99" s="78"/>
      <c r="F99" s="224"/>
      <c r="G99" s="225"/>
      <c r="H99" s="226"/>
    </row>
    <row r="100" spans="1:5" ht="15">
      <c r="A100" s="227"/>
      <c r="B100" s="227"/>
      <c r="C100" s="599" t="s">
        <v>779</v>
      </c>
      <c r="D100" s="600"/>
      <c r="E100" s="600"/>
    </row>
    <row r="101" ht="12.75">
      <c r="E101" s="223" t="s">
        <v>858</v>
      </c>
    </row>
    <row r="102" ht="12.75">
      <c r="E102" s="230"/>
    </row>
    <row r="103" ht="12.75">
      <c r="E103" s="223" t="s">
        <v>861</v>
      </c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6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31">
      <selection activeCell="G12" sqref="G12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24">
      <c r="A2" s="6" t="s">
        <v>1</v>
      </c>
      <c r="B2" s="533"/>
      <c r="C2" s="533"/>
      <c r="D2" s="533"/>
      <c r="E2" s="533" t="str">
        <f>'справка №1-БАЛАНС'!E3</f>
        <v>БОЛКАН ЕНД СИЙ ПРОПЪРТИС АДСИЦ</v>
      </c>
      <c r="F2" s="603" t="s">
        <v>2</v>
      </c>
      <c r="G2" s="603"/>
      <c r="H2" s="353">
        <f>'справка №1-БАЛАНС'!H3</f>
        <v>175161352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01.01.2010-30.09.2010 - МЕЖДИНЕН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/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136</v>
      </c>
      <c r="D10" s="79">
        <v>23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/>
      <c r="D11" s="79"/>
      <c r="E11" s="366" t="s">
        <v>291</v>
      </c>
      <c r="F11" s="365" t="s">
        <v>292</v>
      </c>
      <c r="G11" s="87">
        <v>193</v>
      </c>
      <c r="H11" s="87">
        <v>146</v>
      </c>
    </row>
    <row r="12" spans="1:8" ht="12">
      <c r="A12" s="363" t="s">
        <v>293</v>
      </c>
      <c r="B12" s="364" t="s">
        <v>294</v>
      </c>
      <c r="C12" s="79">
        <v>7</v>
      </c>
      <c r="D12" s="79">
        <v>5</v>
      </c>
      <c r="E12" s="366" t="s">
        <v>78</v>
      </c>
      <c r="F12" s="365" t="s">
        <v>295</v>
      </c>
      <c r="G12" s="87">
        <v>19</v>
      </c>
      <c r="H12" s="87"/>
    </row>
    <row r="13" spans="1:18" ht="12">
      <c r="A13" s="363" t="s">
        <v>296</v>
      </c>
      <c r="B13" s="364" t="s">
        <v>297</v>
      </c>
      <c r="C13" s="79">
        <v>1</v>
      </c>
      <c r="D13" s="79">
        <v>1</v>
      </c>
      <c r="E13" s="367" t="s">
        <v>51</v>
      </c>
      <c r="F13" s="368" t="s">
        <v>298</v>
      </c>
      <c r="G13" s="88">
        <f>SUM(G9:G12)</f>
        <v>212</v>
      </c>
      <c r="H13" s="88">
        <f>SUM(H9:H12)</f>
        <v>146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57</v>
      </c>
      <c r="D16" s="80">
        <v>14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201</v>
      </c>
      <c r="D19" s="82">
        <f>SUM(D9:D15)+D16</f>
        <v>43</v>
      </c>
      <c r="E19" s="373" t="s">
        <v>315</v>
      </c>
      <c r="F19" s="369" t="s">
        <v>316</v>
      </c>
      <c r="G19" s="87">
        <v>0</v>
      </c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2</v>
      </c>
      <c r="D25" s="79">
        <v>1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2</v>
      </c>
      <c r="D26" s="82">
        <f>SUM(D22:D25)</f>
        <v>1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203</v>
      </c>
      <c r="D28" s="83">
        <f>D26+D19</f>
        <v>44</v>
      </c>
      <c r="E28" s="174" t="s">
        <v>337</v>
      </c>
      <c r="F28" s="370" t="s">
        <v>338</v>
      </c>
      <c r="G28" s="88">
        <f>G13+G15+G24</f>
        <v>212</v>
      </c>
      <c r="H28" s="88">
        <f>H13+H15+H24</f>
        <v>146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9</v>
      </c>
      <c r="D30" s="83">
        <f>IF((H28-D28)&gt;0,H28-D28,0)</f>
        <v>102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203</v>
      </c>
      <c r="D33" s="82">
        <f>D28+D31+D32</f>
        <v>44</v>
      </c>
      <c r="E33" s="174" t="s">
        <v>351</v>
      </c>
      <c r="F33" s="370" t="s">
        <v>352</v>
      </c>
      <c r="G33" s="90">
        <f>G32+G31+G28</f>
        <v>212</v>
      </c>
      <c r="H33" s="90">
        <f>H32+H31+H28</f>
        <v>146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9</v>
      </c>
      <c r="D34" s="83">
        <f>IF((H33-D33)&gt;0,H33-D33,0)</f>
        <v>102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9</v>
      </c>
      <c r="D39" s="570">
        <f>+IF((H33-D33-D35)&gt;0,H33-D33-D35,0)</f>
        <v>102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9</v>
      </c>
      <c r="D41" s="85">
        <f>IF(H39=0,IF(D39-D40&gt;0,D39-D40+H40,0),IF(H39-H40&lt;0,H40-H39+D39,0))</f>
        <v>102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212</v>
      </c>
      <c r="D42" s="86">
        <f>D33+D35+D39</f>
        <v>146</v>
      </c>
      <c r="E42" s="177" t="s">
        <v>378</v>
      </c>
      <c r="F42" s="178" t="s">
        <v>379</v>
      </c>
      <c r="G42" s="90">
        <f>G39+G33</f>
        <v>212</v>
      </c>
      <c r="H42" s="90">
        <f>H39+H33</f>
        <v>146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1" t="s">
        <v>863</v>
      </c>
      <c r="E44" s="601"/>
      <c r="F44" s="601"/>
      <c r="G44" s="601"/>
      <c r="H44" s="601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2"/>
      <c r="E46" s="602"/>
      <c r="F46" s="602"/>
      <c r="G46" s="602"/>
      <c r="H46" s="602"/>
    </row>
    <row r="47" spans="1:8" ht="12">
      <c r="A47" s="29"/>
      <c r="B47" s="530"/>
      <c r="C47" s="531"/>
      <c r="D47" s="531" t="s">
        <v>858</v>
      </c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 t="s">
        <v>861</v>
      </c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50" sqref="A50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45.6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36">
      <c r="A4" s="533" t="s">
        <v>383</v>
      </c>
      <c r="B4" s="533" t="str">
        <f>'справка №1-БАЛАНС'!E3</f>
        <v>БОЛКАН ЕНД СИЙ ПРОПЪРТИС АДСИЦ</v>
      </c>
      <c r="C4" s="397" t="s">
        <v>2</v>
      </c>
      <c r="D4" s="353">
        <f>'справка №1-БАЛАНС'!H3</f>
        <v>175161352</v>
      </c>
      <c r="E4" s="401"/>
      <c r="F4" s="401"/>
      <c r="G4" s="182"/>
      <c r="H4" s="182"/>
      <c r="I4" s="182"/>
      <c r="J4" s="182"/>
    </row>
    <row r="5" spans="1:10" ht="24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01.01.2010-30.09.2010 - МЕЖДИНЕН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26</v>
      </c>
      <c r="D10" s="92">
        <v>22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-549</v>
      </c>
      <c r="D11" s="92">
        <v>-38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-7</v>
      </c>
      <c r="D13" s="92">
        <v>-12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541</v>
      </c>
      <c r="D14" s="92">
        <v>4042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18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29</v>
      </c>
      <c r="D20" s="93">
        <f>SUM(D10:D19)</f>
        <v>4014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f>-61+29</f>
        <v>-32</v>
      </c>
      <c r="D22" s="92">
        <v>-28311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>
        <v>0</v>
      </c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-32</v>
      </c>
      <c r="D32" s="93">
        <f>SUM(D22:D31)</f>
        <v>-28311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>
        <v>24350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>
        <v>-29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SUM(C33:C41)</f>
        <v>0</v>
      </c>
      <c r="D42" s="93">
        <f>SUM(D34:D41)</f>
        <v>24321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-3</v>
      </c>
      <c r="D43" s="93">
        <f>D42+D32+D20</f>
        <v>24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v>9</v>
      </c>
      <c r="D44" s="184">
        <v>55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6</v>
      </c>
      <c r="D45" s="93">
        <f>D44+D43</f>
        <v>79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6</v>
      </c>
      <c r="D46" s="94">
        <v>79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868</v>
      </c>
      <c r="B49" s="544"/>
      <c r="C49" s="598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4" t="s">
        <v>863</v>
      </c>
      <c r="D50" s="604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605"/>
      <c r="D52" s="605"/>
      <c r="G52" s="186"/>
      <c r="H52" s="186"/>
    </row>
    <row r="53" spans="1:8" ht="12">
      <c r="A53" s="546"/>
      <c r="B53" s="546"/>
      <c r="C53" s="542" t="s">
        <v>858</v>
      </c>
      <c r="D53" s="542"/>
      <c r="G53" s="186"/>
      <c r="H53" s="186"/>
    </row>
    <row r="54" spans="7:8" ht="12">
      <c r="G54" s="186"/>
      <c r="H54" s="186"/>
    </row>
    <row r="55" spans="3:8" ht="12">
      <c r="C55" s="422" t="s">
        <v>861</v>
      </c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22">
      <selection activeCell="A36" sqref="A36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8" t="str">
        <f>'справка №1-БАЛАНС'!E3</f>
        <v>БОЛКАН ЕНД СИЙ ПРОПЪРТИС АДСИЦ</v>
      </c>
      <c r="D3" s="609"/>
      <c r="E3" s="609"/>
      <c r="F3" s="609"/>
      <c r="G3" s="609"/>
      <c r="H3" s="574"/>
      <c r="I3" s="574"/>
      <c r="J3" s="2"/>
      <c r="K3" s="573" t="s">
        <v>2</v>
      </c>
      <c r="L3" s="573"/>
      <c r="M3" s="592">
        <f>'справка №1-БАЛАНС'!H3</f>
        <v>175161352</v>
      </c>
      <c r="N3" s="3"/>
    </row>
    <row r="4" spans="1:15" s="5" customFormat="1" ht="13.5" customHeight="1">
      <c r="A4" s="6" t="s">
        <v>460</v>
      </c>
      <c r="B4" s="574"/>
      <c r="C4" s="608" t="str">
        <f>'справка №1-БАЛАНС'!E4</f>
        <v>НЕКОНСОЛИДИРАН</v>
      </c>
      <c r="D4" s="608"/>
      <c r="E4" s="610"/>
      <c r="F4" s="608"/>
      <c r="G4" s="608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8" t="str">
        <f>'справка №1-БАЛАНС'!E5</f>
        <v>01.01.2010-30.09.2010 - МЕЖДИНЕН</v>
      </c>
      <c r="D5" s="609"/>
      <c r="E5" s="609"/>
      <c r="F5" s="609"/>
      <c r="G5" s="609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5333</v>
      </c>
      <c r="D11" s="96">
        <f>'справка №1-БАЛАНС'!H19</f>
        <v>20264</v>
      </c>
      <c r="E11" s="96">
        <f>'справка №1-БАЛАНС'!H20</f>
        <v>0</v>
      </c>
      <c r="F11" s="96">
        <f>'справка №1-БАЛАНС'!H22</f>
        <v>0</v>
      </c>
      <c r="G11" s="96">
        <f>'справка №1-БАЛАНС'!H23</f>
        <v>0</v>
      </c>
      <c r="H11" s="98"/>
      <c r="I11" s="96">
        <f>'справка №1-БАЛАНС'!H28+'справка №1-БАЛАНС'!H31</f>
        <v>636</v>
      </c>
      <c r="J11" s="96">
        <f>'справка №1-БАЛАНС'!H29+'справка №1-БАЛАНС'!H32</f>
        <v>0</v>
      </c>
      <c r="K11" s="98"/>
      <c r="L11" s="424">
        <f>SUM(C11:K11)</f>
        <v>26233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5333</v>
      </c>
      <c r="D15" s="99">
        <f aca="true" t="shared" si="2" ref="D15:M15">D11+D12</f>
        <v>20264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636</v>
      </c>
      <c r="J15" s="99">
        <f t="shared" si="2"/>
        <v>0</v>
      </c>
      <c r="K15" s="99">
        <f t="shared" si="2"/>
        <v>0</v>
      </c>
      <c r="L15" s="424">
        <f t="shared" si="1"/>
        <v>26233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9</v>
      </c>
      <c r="J16" s="425">
        <f>+'справка №1-БАЛАНС'!G32</f>
        <v>0</v>
      </c>
      <c r="K16" s="98"/>
      <c r="L16" s="424">
        <f t="shared" si="1"/>
        <v>9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-636</v>
      </c>
      <c r="J17" s="100">
        <f>J18+J19</f>
        <v>0</v>
      </c>
      <c r="K17" s="100">
        <f t="shared" si="3"/>
        <v>0</v>
      </c>
      <c r="L17" s="424">
        <f t="shared" si="1"/>
        <v>-636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>
        <v>-636</v>
      </c>
      <c r="J18" s="98"/>
      <c r="K18" s="98"/>
      <c r="L18" s="424">
        <f t="shared" si="1"/>
        <v>-636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5333</v>
      </c>
      <c r="D29" s="97">
        <f aca="true" t="shared" si="6" ref="D29:M29">D17+D20+D21+D24+D28+D27+D15+D16</f>
        <v>20264</v>
      </c>
      <c r="E29" s="97">
        <f t="shared" si="6"/>
        <v>0</v>
      </c>
      <c r="F29" s="97">
        <f t="shared" si="6"/>
        <v>0</v>
      </c>
      <c r="G29" s="97">
        <f t="shared" si="6"/>
        <v>0</v>
      </c>
      <c r="H29" s="97">
        <f t="shared" si="6"/>
        <v>0</v>
      </c>
      <c r="I29" s="97">
        <f t="shared" si="6"/>
        <v>9</v>
      </c>
      <c r="J29" s="97">
        <f t="shared" si="6"/>
        <v>0</v>
      </c>
      <c r="K29" s="97">
        <f t="shared" si="6"/>
        <v>0</v>
      </c>
      <c r="L29" s="424">
        <f t="shared" si="1"/>
        <v>25606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5333</v>
      </c>
      <c r="D32" s="97">
        <f t="shared" si="7"/>
        <v>20264</v>
      </c>
      <c r="E32" s="97">
        <f t="shared" si="7"/>
        <v>0</v>
      </c>
      <c r="F32" s="97">
        <f t="shared" si="7"/>
        <v>0</v>
      </c>
      <c r="G32" s="97">
        <f t="shared" si="7"/>
        <v>0</v>
      </c>
      <c r="H32" s="97">
        <f t="shared" si="7"/>
        <v>0</v>
      </c>
      <c r="I32" s="97">
        <f t="shared" si="7"/>
        <v>9</v>
      </c>
      <c r="J32" s="97">
        <f t="shared" si="7"/>
        <v>0</v>
      </c>
      <c r="K32" s="97">
        <f t="shared" si="7"/>
        <v>0</v>
      </c>
      <c r="L32" s="424">
        <f t="shared" si="1"/>
        <v>25606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869</v>
      </c>
      <c r="B35" s="37"/>
      <c r="C35" s="24"/>
      <c r="D35" s="607" t="s">
        <v>381</v>
      </c>
      <c r="E35" s="607"/>
      <c r="F35" s="607"/>
      <c r="G35" s="607"/>
      <c r="H35" s="607"/>
      <c r="I35" s="607"/>
      <c r="J35" s="24" t="s">
        <v>859</v>
      </c>
      <c r="K35" s="24"/>
      <c r="L35" s="607"/>
      <c r="M35" s="607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 t="s">
        <v>858</v>
      </c>
      <c r="M36" s="433"/>
    </row>
    <row r="37" spans="1:13" ht="12">
      <c r="A37" s="430"/>
      <c r="B37" s="431"/>
      <c r="C37" s="432"/>
      <c r="D37" s="432"/>
      <c r="E37" s="432" t="s">
        <v>863</v>
      </c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 t="s">
        <v>861</v>
      </c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267716535433072" right="0.31496062992125984" top="0.7874015748031497" bottom="0" header="0.35433070866141736" footer="0.2362204724409449"/>
  <pageSetup fitToHeight="1" fitToWidth="1" horizontalDpi="600" verticalDpi="600" orientation="landscape" paperSize="9" scale="78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2">
      <selection activeCell="B45" sqref="B4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12" t="s">
        <v>383</v>
      </c>
      <c r="B2" s="613"/>
      <c r="C2" s="585"/>
      <c r="D2" s="585"/>
      <c r="E2" s="608" t="str">
        <f>'справка №1-БАЛАНС'!E3</f>
        <v>БОЛКАН ЕНД СИЙ ПРОПЪРТИС АДСИЦ</v>
      </c>
      <c r="F2" s="614"/>
      <c r="G2" s="614"/>
      <c r="H2" s="585"/>
      <c r="I2" s="441"/>
      <c r="J2" s="441"/>
      <c r="K2" s="441"/>
      <c r="L2" s="441"/>
      <c r="M2" s="616" t="s">
        <v>2</v>
      </c>
      <c r="N2" s="617"/>
      <c r="O2" s="617"/>
      <c r="P2" s="628">
        <f>'справка №1-БАЛАНС'!H3</f>
        <v>175161352</v>
      </c>
      <c r="Q2" s="628"/>
      <c r="R2" s="353"/>
    </row>
    <row r="3" spans="1:18" ht="15">
      <c r="A3" s="612" t="s">
        <v>5</v>
      </c>
      <c r="B3" s="613"/>
      <c r="C3" s="586"/>
      <c r="D3" s="586"/>
      <c r="E3" s="608" t="str">
        <f>'справка №1-БАЛАНС'!E5</f>
        <v>01.01.2010-30.09.2010 - МЕЖДИНЕН</v>
      </c>
      <c r="F3" s="615"/>
      <c r="G3" s="615"/>
      <c r="H3" s="443"/>
      <c r="I3" s="443"/>
      <c r="J3" s="443"/>
      <c r="K3" s="443"/>
      <c r="L3" s="443"/>
      <c r="M3" s="629" t="s">
        <v>4</v>
      </c>
      <c r="N3" s="629"/>
      <c r="O3" s="577"/>
      <c r="P3" s="630" t="str">
        <f>'справка №1-БАЛАНС'!H4</f>
        <v> </v>
      </c>
      <c r="Q3" s="630"/>
      <c r="R3" s="354"/>
    </row>
    <row r="4" spans="1:18" ht="12.75">
      <c r="A4" s="436" t="s">
        <v>522</v>
      </c>
      <c r="B4" s="442"/>
      <c r="C4" s="442"/>
      <c r="D4" s="443"/>
      <c r="E4" s="626"/>
      <c r="F4" s="627"/>
      <c r="G4" s="627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20" t="s">
        <v>463</v>
      </c>
      <c r="B5" s="621"/>
      <c r="C5" s="624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18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18" t="s">
        <v>528</v>
      </c>
      <c r="R5" s="618" t="s">
        <v>529</v>
      </c>
    </row>
    <row r="6" spans="1:18" s="44" customFormat="1" ht="48">
      <c r="A6" s="622"/>
      <c r="B6" s="623"/>
      <c r="C6" s="625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19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19"/>
      <c r="R6" s="619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1</v>
      </c>
      <c r="E11" s="243"/>
      <c r="F11" s="243"/>
      <c r="G11" s="113">
        <f t="shared" si="2"/>
        <v>1</v>
      </c>
      <c r="H11" s="103"/>
      <c r="I11" s="103"/>
      <c r="J11" s="113">
        <f t="shared" si="3"/>
        <v>1</v>
      </c>
      <c r="K11" s="103"/>
      <c r="L11" s="103">
        <v>1</v>
      </c>
      <c r="M11" s="103"/>
      <c r="N11" s="113">
        <f t="shared" si="4"/>
        <v>1</v>
      </c>
      <c r="O11" s="103"/>
      <c r="P11" s="103"/>
      <c r="Q11" s="113">
        <f t="shared" si="0"/>
        <v>1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/>
      <c r="E13" s="243"/>
      <c r="F13" s="243"/>
      <c r="G13" s="113">
        <f t="shared" si="2"/>
        <v>0</v>
      </c>
      <c r="H13" s="103"/>
      <c r="I13" s="103"/>
      <c r="J13" s="113">
        <f t="shared" si="3"/>
        <v>0</v>
      </c>
      <c r="K13" s="103"/>
      <c r="L13" s="103"/>
      <c r="M13" s="103"/>
      <c r="N13" s="113">
        <f t="shared" si="4"/>
        <v>0</v>
      </c>
      <c r="O13" s="103"/>
      <c r="P13" s="103"/>
      <c r="Q13" s="113">
        <f t="shared" si="0"/>
        <v>0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>
        <v>93</v>
      </c>
      <c r="E15" s="565"/>
      <c r="F15" s="565"/>
      <c r="G15" s="113">
        <f t="shared" si="2"/>
        <v>93</v>
      </c>
      <c r="H15" s="566"/>
      <c r="I15" s="566"/>
      <c r="J15" s="113">
        <f t="shared" si="3"/>
        <v>93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93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94</v>
      </c>
      <c r="E17" s="248">
        <f>SUM(E9:E16)</f>
        <v>0</v>
      </c>
      <c r="F17" s="248">
        <f>SUM(F9:F16)</f>
        <v>0</v>
      </c>
      <c r="G17" s="113">
        <f t="shared" si="2"/>
        <v>94</v>
      </c>
      <c r="H17" s="114">
        <f>SUM(H9:H16)</f>
        <v>0</v>
      </c>
      <c r="I17" s="114">
        <f>SUM(I9:I16)</f>
        <v>0</v>
      </c>
      <c r="J17" s="113">
        <f t="shared" si="3"/>
        <v>94</v>
      </c>
      <c r="K17" s="114">
        <f>SUM(K9:K16)</f>
        <v>0</v>
      </c>
      <c r="L17" s="114">
        <f>SUM(L9:L16)</f>
        <v>1</v>
      </c>
      <c r="M17" s="114">
        <f>SUM(M9:M16)</f>
        <v>0</v>
      </c>
      <c r="N17" s="113">
        <f t="shared" si="4"/>
        <v>1</v>
      </c>
      <c r="O17" s="114">
        <f>SUM(O9:O16)</f>
        <v>0</v>
      </c>
      <c r="P17" s="114">
        <f>SUM(P9:P16)</f>
        <v>0</v>
      </c>
      <c r="Q17" s="113">
        <f t="shared" si="5"/>
        <v>1</v>
      </c>
      <c r="R17" s="113">
        <f t="shared" si="6"/>
        <v>93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>
        <v>22544</v>
      </c>
      <c r="E18" s="241"/>
      <c r="F18" s="241"/>
      <c r="G18" s="113">
        <f t="shared" si="2"/>
        <v>22544</v>
      </c>
      <c r="H18" s="101"/>
      <c r="I18" s="101"/>
      <c r="J18" s="113">
        <f t="shared" si="3"/>
        <v>22544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22544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22638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22638</v>
      </c>
      <c r="H40" s="547">
        <f t="shared" si="13"/>
        <v>0</v>
      </c>
      <c r="I40" s="547">
        <f t="shared" si="13"/>
        <v>0</v>
      </c>
      <c r="J40" s="547">
        <f t="shared" si="13"/>
        <v>22638</v>
      </c>
      <c r="K40" s="547">
        <f t="shared" si="13"/>
        <v>0</v>
      </c>
      <c r="L40" s="547">
        <f t="shared" si="13"/>
        <v>1</v>
      </c>
      <c r="M40" s="547">
        <f t="shared" si="13"/>
        <v>0</v>
      </c>
      <c r="N40" s="547">
        <f t="shared" si="13"/>
        <v>1</v>
      </c>
      <c r="O40" s="547">
        <f t="shared" si="13"/>
        <v>0</v>
      </c>
      <c r="P40" s="547">
        <f t="shared" si="13"/>
        <v>0</v>
      </c>
      <c r="Q40" s="547">
        <f t="shared" si="13"/>
        <v>1</v>
      </c>
      <c r="R40" s="547">
        <f t="shared" si="13"/>
        <v>22637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870</v>
      </c>
      <c r="C44" s="445"/>
      <c r="D44" s="446"/>
      <c r="E44" s="446"/>
      <c r="F44" s="446"/>
      <c r="G44" s="436"/>
      <c r="H44" s="447" t="s">
        <v>864</v>
      </c>
      <c r="I44" s="447"/>
      <c r="J44" s="447"/>
      <c r="K44" s="611"/>
      <c r="L44" s="611"/>
      <c r="M44" s="611"/>
      <c r="N44" s="611"/>
      <c r="O44" s="617" t="s">
        <v>779</v>
      </c>
      <c r="P44" s="613"/>
      <c r="Q44" s="613"/>
      <c r="R44" s="613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 t="s">
        <v>858</v>
      </c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 t="s">
        <v>861</v>
      </c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5:B6"/>
    <mergeCell ref="C5:C6"/>
    <mergeCell ref="E4:G4"/>
    <mergeCell ref="P2:Q2"/>
    <mergeCell ref="M3:N3"/>
    <mergeCell ref="P3:Q3"/>
    <mergeCell ref="K44:N44"/>
    <mergeCell ref="A2:B2"/>
    <mergeCell ref="A3:B3"/>
    <mergeCell ref="E2:G2"/>
    <mergeCell ref="E3:G3"/>
    <mergeCell ref="M2:O2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7">
      <selection activeCell="A110" sqref="A110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4" t="s">
        <v>607</v>
      </c>
      <c r="B1" s="634"/>
      <c r="C1" s="634"/>
      <c r="D1" s="634"/>
      <c r="E1" s="63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5" t="str">
        <f>"Име на отчитащото се предприятие:"&amp;"           "&amp;'справка №1-БАЛАНС'!E3</f>
        <v>Име на отчитащото се предприятие:           БОЛКАН ЕНД СИЙ ПРОПЪРТИС АДСИЦ</v>
      </c>
      <c r="B3" s="635"/>
      <c r="C3" s="353" t="s">
        <v>2</v>
      </c>
      <c r="E3" s="353">
        <f>'справка №1-БАЛАНС'!H3</f>
        <v>175161352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6" t="str">
        <f>"Отчетен период:"&amp;"           "&amp;'справка №1-БАЛАНС'!E5</f>
        <v>Отчетен период:           01.01.2010-30.09.2010 - МЕЖДИНЕН</v>
      </c>
      <c r="B4" s="636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7570</v>
      </c>
      <c r="D24" s="165">
        <f>SUM(D25:D27)</f>
        <v>7570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7570</v>
      </c>
      <c r="D27" s="153">
        <f>C27</f>
        <v>7570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14</v>
      </c>
      <c r="D28" s="153">
        <f>C28</f>
        <v>14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21</v>
      </c>
      <c r="D31" s="153">
        <f>C31</f>
        <v>21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71</v>
      </c>
      <c r="D33" s="150">
        <f>SUM(D34:D37)</f>
        <v>71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>
        <f>C34</f>
        <v>0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49</v>
      </c>
      <c r="D35" s="153">
        <f>C35</f>
        <v>49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>
        <v>22</v>
      </c>
      <c r="D37" s="153">
        <f>C37</f>
        <v>22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0</v>
      </c>
      <c r="D38" s="150">
        <f>SUM(D39:D42)</f>
        <v>0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/>
      <c r="D42" s="153"/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7676</v>
      </c>
      <c r="D43" s="149">
        <f>D24+D28+D29+D31+D30+D32+D33+D38</f>
        <v>7676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7676</v>
      </c>
      <c r="D44" s="148">
        <f>D43+D21+D19+D9</f>
        <v>7676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1600</v>
      </c>
      <c r="D64" s="153"/>
      <c r="E64" s="165">
        <f t="shared" si="1"/>
        <v>1600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1600</v>
      </c>
      <c r="D66" s="148">
        <f>D52+D56+D61+D62+D63+D64</f>
        <v>0</v>
      </c>
      <c r="E66" s="165">
        <f t="shared" si="1"/>
        <v>1600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3003</v>
      </c>
      <c r="D71" s="150">
        <f>SUM(D72:D74)</f>
        <v>3003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4</v>
      </c>
      <c r="D72" s="153">
        <f>C72</f>
        <v>4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>
        <v>2995</v>
      </c>
      <c r="D73" s="153">
        <f>C73</f>
        <v>2995</v>
      </c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>
        <v>4</v>
      </c>
      <c r="D74" s="153">
        <f>C74</f>
        <v>4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110</v>
      </c>
      <c r="D85" s="149">
        <f>SUM(D86:D90)+D94</f>
        <v>110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14</v>
      </c>
      <c r="D87" s="153">
        <f>C87</f>
        <v>14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>
        <v>65</v>
      </c>
      <c r="D88" s="153">
        <f>C88</f>
        <v>65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</v>
      </c>
      <c r="D89" s="153">
        <f>C89</f>
        <v>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30</v>
      </c>
      <c r="D90" s="148">
        <f>SUM(D91:D93)</f>
        <v>30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30</v>
      </c>
      <c r="D93" s="153">
        <f>C93</f>
        <v>30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/>
      <c r="D94" s="153"/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/>
      <c r="D95" s="153"/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3113</v>
      </c>
      <c r="D96" s="149">
        <f>D85+D80+D75+D71+D95</f>
        <v>3113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4713</v>
      </c>
      <c r="D97" s="149">
        <f>D96+D68+D66</f>
        <v>3113</v>
      </c>
      <c r="E97" s="149">
        <f>E96+E68+E66</f>
        <v>1600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3" t="s">
        <v>778</v>
      </c>
      <c r="B107" s="633"/>
      <c r="C107" s="633"/>
      <c r="D107" s="633"/>
      <c r="E107" s="633"/>
      <c r="F107" s="63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2" t="s">
        <v>867</v>
      </c>
      <c r="B109" s="632"/>
      <c r="C109" s="632" t="s">
        <v>865</v>
      </c>
      <c r="D109" s="632"/>
      <c r="E109" s="632"/>
      <c r="F109" s="63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1" t="s">
        <v>862</v>
      </c>
      <c r="D111" s="631"/>
      <c r="E111" s="631"/>
      <c r="F111" s="63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 t="s">
        <v>861</v>
      </c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2" right="0.23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8" t="str">
        <f>'справка №1-БАЛАНС'!E3</f>
        <v>БОЛКАН ЕНД СИЙ ПРОПЪРТИС АДСИЦ</v>
      </c>
      <c r="D4" s="615"/>
      <c r="E4" s="615"/>
      <c r="F4" s="578"/>
      <c r="G4" s="580" t="s">
        <v>2</v>
      </c>
      <c r="H4" s="580"/>
      <c r="I4" s="589">
        <f>'справка №1-БАЛАНС'!H3</f>
        <v>175161352</v>
      </c>
    </row>
    <row r="5" spans="1:9" ht="15">
      <c r="A5" s="522" t="s">
        <v>5</v>
      </c>
      <c r="B5" s="579"/>
      <c r="C5" s="608" t="str">
        <f>'справка №1-БАЛАНС'!E5</f>
        <v>01.01.2010-30.09.2010 - МЕЖДИНЕН</v>
      </c>
      <c r="D5" s="639"/>
      <c r="E5" s="639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867</v>
      </c>
      <c r="B30" s="638"/>
      <c r="C30" s="638"/>
      <c r="D30" s="568" t="s">
        <v>817</v>
      </c>
      <c r="E30" s="637" t="s">
        <v>863</v>
      </c>
      <c r="F30" s="637"/>
      <c r="G30" s="637"/>
      <c r="H30" s="519" t="s">
        <v>779</v>
      </c>
      <c r="I30" s="637"/>
      <c r="J30" s="63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 t="s">
        <v>858</v>
      </c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 t="s">
        <v>861</v>
      </c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"/>
  <sheetViews>
    <sheetView tabSelected="1" zoomScalePageLayoutView="0" workbookViewId="0" topLeftCell="A145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8" t="str">
        <f>'справка №1-БАЛАНС'!E3</f>
        <v>БОЛКАН ЕНД СИЙ ПРОПЪРТИС АДСИЦ</v>
      </c>
      <c r="C5" s="614"/>
      <c r="D5" s="587"/>
      <c r="E5" s="353" t="s">
        <v>2</v>
      </c>
      <c r="F5" s="590">
        <f>'справка №1-БАЛАНС'!H3</f>
        <v>175161352</v>
      </c>
    </row>
    <row r="6" spans="1:13" ht="15" customHeight="1">
      <c r="A6" s="54" t="s">
        <v>820</v>
      </c>
      <c r="B6" s="608" t="str">
        <f>'справка №1-БАЛАНС'!E5</f>
        <v>01.01.2010-30.09.2010 - МЕЖДИНЕН</v>
      </c>
      <c r="C6" s="639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6"/>
      <c r="C7" s="641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871</v>
      </c>
      <c r="B151" s="561"/>
      <c r="C151" s="640" t="s">
        <v>865</v>
      </c>
      <c r="D151" s="640"/>
      <c r="E151" s="640"/>
      <c r="F151" s="64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0" t="s">
        <v>860</v>
      </c>
      <c r="D153" s="640"/>
      <c r="E153" s="640"/>
      <c r="F153" s="640"/>
    </row>
    <row r="154" spans="3:5" ht="12.75">
      <c r="C154" s="75"/>
      <c r="D154" s="51" t="s">
        <v>858</v>
      </c>
      <c r="E154" s="75"/>
    </row>
    <row r="156" ht="12.75">
      <c r="D156" s="51" t="s">
        <v>861</v>
      </c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2" fitToWidth="1" horizontalDpi="300" verticalDpi="300" orientation="portrait" paperSize="9" scale="76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Zori</cp:lastModifiedBy>
  <cp:lastPrinted>2010-04-30T11:34:13Z</cp:lastPrinted>
  <dcterms:created xsi:type="dcterms:W3CDTF">2000-06-29T12:02:40Z</dcterms:created>
  <dcterms:modified xsi:type="dcterms:W3CDTF">2010-10-24T13:04:15Z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