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firstSheet="1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<sst xmlns="http://schemas.openxmlformats.org/spreadsheetml/2006/main" count="4296" uniqueCount="999">
  <si>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</si>
  <si>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</si>
  <si>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</si>
  <si>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</si>
  <si>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</si>
  <si>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</si>
  <si>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</si>
  <si>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</si>
  <si>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</si>
  <si>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</si>
  <si>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</si>
  <si>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</si>
  <si>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</si>
  <si>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</si>
  <si>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</si>
  <si>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</si>
  <si>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</si>
  <si>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</si>
  <si>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</si>
  <si>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</si>
  <si>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</si>
  <si>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</si>
  <si>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</si>
  <si>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</si>
  <si>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</si>
  <si>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</si>
  <si>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</si>
  <si>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</si>
  <si>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</si>
  <si>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</si>
  <si>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</si>
  <si>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</si>
  <si>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</si>
  <si>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</si>
  <si>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</si>
  <si>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</si>
  <si>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</si>
  <si>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</si>
  <si>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</si>
  <si>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</si>
  <si>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</si>
  <si>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</si>
  <si>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</si>
  <si>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</si>
  <si>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</si>
  <si>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</si>
  <si>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</si>
  <si>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</si>
  <si>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</si>
  <si>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</si>
  <si>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</si>
  <si>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</si>
  <si>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</si>
  <si>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</si>
  <si>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</si>
  <si>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</si>
  <si>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</si>
  <si>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</si>
  <si>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</si>
  <si>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</si>
  <si>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</si>
  <si>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</si>
  <si>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</si>
  <si>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</si>
  <si>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</si>
  <si>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</si>
  <si>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</si>
  <si>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</si>
  <si>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</si>
  <si>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</si>
  <si>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</si>
  <si>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</si>
  <si>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</si>
  <si>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</si>
  <si>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</si>
  <si>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</si>
  <si>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</si>
  <si>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</si>
  <si>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</si>
  <si>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</si>
  <si>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</si>
  <si>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</si>
  <si>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</si>
  <si>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</si>
  <si>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</si>
  <si>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</si>
  <si>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</si>
  <si>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</si>
  <si>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</si>
  <si>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</si>
  <si>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</si>
  <si>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</si>
  <si>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</si>
  <si>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</si>
  <si>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</si>
  <si>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</si>
  <si>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</si>
  <si>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</si>
  <si>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</si>
  <si>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</si>
  <si>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</si>
  <si>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</si>
  <si>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</si>
  <si>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</si>
  <si>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</si>
  <si>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</si>
  <si>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</si>
  <si>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</si>
  <si>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</si>
  <si>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</si>
  <si>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</si>
  <si>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</si>
  <si>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</si>
  <si>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</si>
  <si>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</si>
  <si>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</si>
  <si>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</si>
  <si>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</si>
  <si>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</si>
  <si>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</si>
  <si>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</si>
  <si>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</si>
  <si>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</si>
  <si>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</si>
  <si>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</si>
  <si>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</si>
  <si>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</si>
  <si>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</si>
  <si>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</si>
  <si>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</si>
  <si>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</si>
  <si>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</si>
  <si>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</si>
  <si>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</si>
  <si>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</si>
  <si>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</si>
  <si>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</si>
  <si>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</si>
  <si>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</si>
  <si>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</si>
  <si>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</si>
  <si>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</si>
  <si>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</si>
  <si>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</si>
  <si>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</si>
  <si>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</si>
  <si>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</si>
  <si>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</si>
  <si>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</si>
  <si>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</si>
  <si>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</si>
  <si>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</si>
  <si>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</si>
  <si>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</si>
  <si>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</si>
  <si>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</si>
  <si>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</si>
  <si>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</si>
  <si>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</si>
  <si>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</si>
  <si>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</si>
  <si>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</si>
  <si>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</si>
  <si>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</si>
  <si>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</si>
  <si>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</si>
  <si>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</si>
  <si>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</si>
  <si>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</si>
  <si>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</si>
  <si>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</si>
  <si>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</si>
  <si>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</si>
  <si>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</si>
  <si>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</si>
  <si>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</si>
  <si>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</si>
  <si>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</si>
  <si>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</si>
  <si>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</si>
  <si>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</si>
  <si>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</si>
  <si>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</si>
  <si>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</si>
  <si>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</si>
  <si>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</si>
  <si>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</si>
  <si>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</si>
  <si>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</si>
  <si>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</si>
  <si>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</si>
  <si>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</si>
  <si>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</si>
  <si>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</si>
  <si>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</si>
  <si>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</si>
  <si>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</si>
  <si>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</si>
  <si>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</si>
  <si>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</si>
  <si>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</si>
  <si>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</si>
  <si>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</si>
  <si>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</si>
  <si>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</si>
  <si>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</si>
  <si>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</si>
  <si>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</si>
  <si>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</si>
  <si>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</si>
  <si>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</si>
  <si>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</si>
  <si>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</si>
  <si>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</si>
  <si>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</si>
  <si>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</si>
  <si>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</si>
  <si>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</si>
  <si>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</si>
  <si>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</si>
  <si>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</si>
  <si>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</si>
  <si>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</si>
  <si>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</si>
  <si>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</si>
  <si>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</si>
  <si>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</si>
  <si>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</si>
  <si>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</si>
  <si>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</si>
  <si>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</si>
  <si>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</si>
  <si>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</si>
  <si>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</si>
  <si>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</si>
  <si>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</si>
  <si>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</si>
  <si>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</si>
  <si>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</si>
  <si>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</si>
  <si>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</si>
  <si>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</si>
  <si>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</si>
  <si>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</si>
  <si>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</si>
  <si>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</si>
  <si>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</si>
  <si>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</si>
  <si>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</si>
  <si>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</si>
  <si>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</si>
  <si>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</si>
  <si>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</si>
  <si>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</si>
  <si>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</si>
  <si>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</si>
  <si>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</si>
  <si>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</si>
  <si>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</si>
  <si>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</si>
  <si>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</si>
  <si>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</si>
  <si>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</si>
  <si>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</si>
  <si>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</si>
  <si>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</si>
  <si>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</si>
  <si>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</si>
  <si>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</si>
  <si>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</si>
  <si>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</si>
  <si>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</si>
  <si>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</si>
  <si>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</si>
  <si>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</si>
  <si>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</si>
  <si>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</si>
  <si>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</si>
  <si>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</si>
  <si>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</si>
  <si>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</si>
  <si>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</si>
  <si>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</si>
  <si>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</si>
  <si>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</si>
  <si>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</si>
  <si>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</si>
  <si>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</si>
  <si>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</si>
  <si>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</si>
  <si>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</si>
  <si>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</si>
  <si>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</si>
  <si>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</si>
  <si>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</si>
  <si>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</si>
  <si>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</si>
  <si>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</si>
  <si>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</si>
  <si>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</si>
  <si>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</si>
  <si>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</si>
  <si>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</si>
  <si>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</si>
  <si>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</si>
  <si>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</si>
  <si>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</si>
  <si>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</si>
  <si>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</si>
  <si>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</si>
  <si>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</si>
  <si>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</si>
  <si>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</si>
  <si>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</si>
  <si>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</si>
  <si>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</si>
  <si>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</si>
  <si>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</si>
  <si>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</si>
  <si>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</si>
  <si>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</si>
  <si>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</si>
  <si>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</si>
  <si>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</si>
  <si>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</si>
  <si>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</si>
  <si>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</si>
  <si>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</si>
  <si>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</si>
  <si>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</si>
  <si>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</si>
  <si>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</si>
  <si>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</si>
  <si>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</si>
  <si>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</si>
  <si>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</si>
  <si>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</si>
  <si>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</si>
  <si>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</si>
  <si>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</si>
  <si>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</si>
  <si>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</si>
  <si>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</si>
  <si>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</si>
  <si>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</si>
  <si>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</si>
  <si>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</si>
  <si>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</si>
  <si>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</si>
  <si>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</si>
  <si>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</si>
  <si>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</si>
  <si>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</si>
  <si>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</si>
  <si>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</si>
  <si>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</si>
  <si>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</si>
  <si>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</si>
  <si>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</si>
  <si>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</si>
  <si>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</si>
  <si>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</si>
  <si>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</si>
  <si>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</si>
  <si>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</si>
  <si>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</si>
  <si>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</si>
  <si>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</si>
  <si>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</si>
  <si>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</si>
  <si>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</si>
  <si>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</si>
  <si>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</si>
  <si>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</si>
  <si>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</si>
  <si>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</si>
  <si>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</si>
  <si>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</si>
  <si>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</si>
  <si>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</si>
  <si>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</si>
  <si>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</si>
  <si>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</si>
  <si>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</si>
  <si>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</si>
  <si>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</si>
  <si>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</si>
  <si>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</si>
  <si>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</si>
  <si>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</si>
  <si>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</si>
  <si>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</si>
  <si>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</si>
  <si>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</si>
  <si>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</si>
  <si>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</si>
  <si>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</si>
  <si>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</si>
  <si>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</si>
  <si>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</si>
  <si>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</si>
  <si>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</si>
  <si>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</si>
  <si>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</si>
  <si>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</si>
  <si>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</si>
  <si>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</si>
  <si>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</si>
  <si>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</si>
  <si>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</si>
  <si>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</si>
  <si>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</si>
  <si>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</si>
  <si>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</si>
  <si>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</si>
  <si>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</si>
  <si>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</si>
  <si>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</si>
  <si>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</si>
  <si>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</si>
  <si>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</si>
  <si>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</si>
  <si>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</si>
  <si>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</si>
  <si>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</si>
  <si>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</si>
  <si>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</si>
  <si>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</si>
  <si>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</si>
  <si>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</si>
  <si>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</si>
  <si>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</si>
  <si>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</si>
  <si>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</si>
  <si>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</si>
  <si>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</si>
  <si>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</si>
  <si>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</si>
  <si>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</si>
  <si>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</si>
  <si>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</si>
  <si>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</si>
  <si>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</si>
  <si>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</si>
  <si>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</si>
  <si>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</si>
  <si>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</si>
  <si>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</si>
  <si>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</si>
  <si>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</si>
  <si>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</si>
  <si>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</si>
  <si>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</si>
  <si>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</si>
  <si>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</si>
  <si>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</si>
  <si>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</si>
  <si>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</si>
  <si>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</si>
  <si>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</si>
  <si>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</si>
  <si>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</si>
  <si>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</si>
  <si>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</si>
  <si>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</si>
  <si>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</si>
  <si>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</si>
  <si>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</si>
  <si>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</si>
  <si>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</si>
  <si>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</si>
  <si>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</si>
  <si>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</si>
  <si>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</si>
  <si>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</si>
  <si>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</si>
  <si>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</si>
  <si>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</si>
  <si>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</si>
  <si>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</si>
  <si>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</si>
  <si>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</si>
  <si>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</si>
  <si>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</si>
  <si>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</si>
  <si>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</si>
  <si>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</si>
  <si>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</si>
  <si>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</si>
  <si>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</si>
  <si>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</si>
  <si>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</si>
  <si>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</si>
  <si>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</si>
  <si>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</si>
  <si>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</si>
  <si>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</si>
  <si>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</si>
  <si>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</si>
  <si>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</si>
  <si>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</si>
  <si>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</si>
  <si>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</si>
  <si>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</si>
  <si>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</si>
  <si>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</si>
  <si>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</si>
  <si>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</si>
  <si>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</si>
  <si>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</si>
  <si>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</si>
  <si>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</si>
  <si>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</si>
  <si>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</si>
  <si>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</si>
  <si>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</si>
  <si>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</si>
  <si>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</si>
  <si>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</si>
  <si>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</si>
  <si>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</si>
  <si>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</si>
  <si>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</si>
  <si>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</si>
  <si>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</si>
  <si>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</si>
  <si>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</si>
  <si>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</si>
  <si>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</si>
  <si>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</si>
  <si>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</si>
  <si>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</si>
  <si>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</si>
  <si>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</si>
  <si>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</si>
  <si>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</si>
  <si>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</si>
  <si>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</si>
  <si>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</si>
  <si>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</si>
  <si>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</si>
  <si>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</si>
  <si>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</si>
  <si>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</si>
  <si>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</si>
  <si>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</si>
  <si>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</si>
  <si>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</si>
  <si>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</si>
  <si>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</si>
  <si>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</si>
  <si>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</si>
  <si>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</si>
  <si>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</si>
  <si>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</si>
  <si>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</si>
  <si>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</si>
  <si>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</si>
  <si>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</si>
  <si>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</si>
  <si>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</si>
  <si>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</si>
  <si>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</si>
  <si>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</si>
  <si>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</si>
  <si>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</si>
  <si>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</si>
  <si>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</si>
  <si>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</si>
  <si>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</si>
  <si>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</si>
  <si>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</si>
  <si>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</si>
  <si>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</si>
  <si>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</si>
  <si>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</si>
  <si>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</si>
  <si>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</si>
  <si>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</si>
  <si>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</si>
  <si>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</si>
  <si>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</si>
  <si>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</si>
  <si>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</si>
  <si>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</si>
  <si>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</si>
  <si>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</si>
  <si>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</si>
  <si>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</si>
  <si>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</si>
  <si>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</si>
  <si>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</si>
  <si>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</si>
  <si>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</si>
  <si>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</si>
  <si>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</si>
  <si>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</si>
  <si>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</si>
  <si>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</si>
  <si>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</si>
  <si>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</si>
  <si>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</si>
  <si>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</si>
  <si>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</si>
  <si>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</si>
  <si>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</si>
  <si>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</si>
  <si>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</si>
  <si>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</si>
  <si>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</si>
  <si>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</si>
  <si>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</si>
  <si>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</si>
  <si>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</si>
  <si>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</si>
  <si>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</si>
  <si>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</si>
  <si>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</si>
  <si>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</si>
  <si>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</si>
  <si>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</si>
  <si>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</si>
  <si>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</si>
  <si>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</si>
  <si>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</si>
  <si>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</si>
  <si>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</si>
  <si>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</si>
  <si>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</si>
  <si>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</si>
  <si>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</si>
  <si>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</si>
  <si>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</si>
  <si>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</si>
  <si>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</si>
  <si>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</si>
  <si>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</si>
  <si>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</si>
  <si>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</si>
  <si>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</si>
  <si>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</si>
  <si>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</si>
  <si>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</si>
  <si>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</si>
  <si>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</si>
  <si>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</si>
  <si>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</si>
  <si>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</si>
  <si>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</si>
  <si>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</si>
  <si>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</si>
  <si>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</si>
  <si>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</si>
  <si>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</si>
  <si>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</si>
  <si>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</si>
  <si>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</si>
  <si>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</si>
  <si>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</si>
  <si>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</si>
  <si>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</si>
  <si>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</si>
  <si>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</si>
  <si>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</si>
  <si>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</si>
  <si>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</si>
  <si>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</si>
  <si>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</si>
  <si>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</si>
  <si>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</si>
  <si>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</si>
  <si>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</si>
  <si>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</si>
  <si>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</si>
  <si>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</si>
  <si>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</si>
  <si>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</si>
  <si>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</si>
  <si>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</si>
  <si>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</si>
  <si>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</si>
  <si>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</si>
  <si>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</si>
  <si>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</si>
  <si>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</si>
  <si>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</si>
  <si>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</si>
  <si>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</si>
  <si>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</si>
  <si>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</si>
  <si>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</si>
  <si>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</si>
  <si>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</si>
  <si>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</si>
  <si>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</si>
  <si>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</si>
  <si>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</si>
  <si>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</si>
  <si>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</si>
  <si>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</si>
  <si>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</si>
  <si>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</si>
  <si>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</si>
  <si>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</si>
  <si>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</si>
  <si>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</si>
  <si>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</si>
  <si>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</si>
  <si>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</si>
  <si>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</si>
  <si>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</si>
  <si>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</si>
  <si>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</si>
  <si>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</si>
  <si>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</si>
  <si>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</si>
  <si>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</si>
  <si>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</si>
  <si>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</si>
  <si>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</si>
  <si>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</si>
  <si>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</si>
  <si>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</si>
  <si>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</si>
  <si>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</si>
  <si>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</si>
  <si>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</si>
  <si>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</si>
  <si>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</si>
  <si>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</si>
  <si>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</si>
  <si>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</si>
  <si>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</si>
  <si>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</si>
  <si>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</si>
  <si>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</si>
  <si>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</si>
  <si>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</si>
  <si>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</si>
  <si>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</si>
  <si>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</si>
  <si>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</si>
  <si>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</si>
  <si>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</si>
  <si>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</si>
  <si>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</si>
  <si>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</si>
  <si>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</si>
  <si>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</si>
  <si>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</si>
  <si>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</si>
  <si>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</si>
  <si>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</si>
  <si>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</si>
  <si>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</si>
  <si>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</si>
  <si>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</si>
  <si>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</si>
  <si>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</si>
  <si>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</si>
  <si>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</si>
  <si>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</si>
  <si>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</si>
  <si>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</si>
  <si>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</si>
  <si>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</si>
  <si>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</si>
  <si>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</si>
  <si>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</si>
  <si>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</si>
  <si>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</si>
  <si>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</si>
  <si>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</si>
  <si>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</si>
  <si>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</si>
  <si>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</si>
  <si>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</si>
  <si>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</si>
  <si>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</si>
  <si>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</si>
  <si>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</si>
  <si>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</si>
  <si>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</si>
  <si>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</si>
  <si>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</si>
  <si>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</si>
  <si>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</si>
  <si>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</si>
  <si>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</si>
  <si>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</si>
  <si>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</si>
  <si>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</si>
  <si>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</si>
  <si>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</si>
  <si>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</si>
  <si>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</si>
  <si>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</si>
  <si>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</si>
  <si>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</si>
  <si>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</si>
  <si>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</si>
  <si>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</si>
  <si>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</si>
  <si>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</si>
  <si>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</si>
  <si>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</si>
  <si>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</si>
  <si>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</si>
  <si>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</si>
  <si>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</si>
  <si>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</si>
  <si>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</si>
  <si>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</si>
  <si>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</si>
  <si>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</si>
  <si>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</si>
  <si>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</si>
  <si>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</si>
  <si>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</si>
  <si>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</si>
  <si>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</si>
  <si>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</si>
  <si>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</si>
  <si>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</si>
  <si>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</si>
  <si>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</si>
  <si>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</si>
  <si>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</si>
  <si>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</si>
  <si>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</si>
  <si>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</si>
  <si>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</si>
  <si>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</si>
  <si>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</si>
  <si>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</si>
  <si>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</si>
  <si>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</si>
  <si>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</si>
  <si>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</si>
  <si>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</si>
  <si>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</si>
  <si>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</si>
  <si>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</si>
  <si>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</si>
  <si>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</si>
  <si>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</si>
  <si>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</si>
  <si>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</si>
  <si>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</si>
  <si>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</si>
  <si>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</si>
  <si>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</si>
  <si>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</si>
  <si>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</si>
  <si>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</si>
  <si>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</si>
  <si>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</si>
  <si>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</si>
  <si>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</si>
  <si>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</si>
  <si>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</si>
  <si>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</si>
  <si>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</si>
  <si>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</si>
  <si>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</si>
  <si>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</si>
  <si>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</si>
  <si>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</si>
  <si>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</si>
  <si>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</si>
  <si>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</si>
  <si>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</si>
  <si>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</si>
  <si>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</si>
  <si>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</si>
  <si>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</si>
  <si>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</si>
  <si>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</si>
  <si>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</si>
  <si>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</si>
  <si>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</si>
  <si>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</si>
  <si>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</si>
  <si>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</si>
  <si>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</si>
  <si>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</si>
  <si>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</si>
  <si>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</si>
  <si>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</si>
  <si>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</si>
  <si>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</si>
  <si>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</si>
  <si>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</si>
  <si>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</si>
  <si>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</si>
  <si>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</si>
  <si>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</si>
  <si>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</si>
  <si>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</si>
  <si>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</si>
  <si>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</si>
  <si>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</si>
  <si>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</si>
  <si>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</si>
  <si>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</si>
  <si>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</si>
  <si>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</si>
  <si>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</si>
  <si>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</si>
  <si>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</si>
  <si>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</si>
  <si>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</si>
  <si>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</si>
  <si>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</si>
  <si>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</si>
  <si>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</si>
  <si>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</si>
  <si>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</si>
  <si>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</si>
  <si>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</si>
  <si>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</si>
  <si>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</si>
  <si>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</si>
  <si>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</si>
  <si>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</si>
  <si>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</si>
  <si>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</si>
  <si>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</si>
  <si>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</si>
  <si>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</si>
  <si>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</si>
  <si>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</si>
  <si>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</si>
  <si>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</si>
  <si>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</si>
  <si>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</si>
  <si>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</si>
  <si>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</si>
  <si>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</si>
  <si>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</si>
  <si>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</si>
  <si>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</si>
  <si>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</si>
  <si>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</si>
  <si>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</si>
  <si>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</si>
  <si>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</si>
  <si>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</si>
  <si>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</si>
  <si>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</si>
  <si>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</si>
  <si>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</si>
  <si>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</si>
  <si>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</si>
  <si>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</si>
  <si>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</si>
  <si>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</si>
  <si>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</si>
  <si>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</si>
  <si>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</si>
  <si>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</si>
  <si>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</si>
  <si>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</si>
  <si>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</si>
  <si>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</si>
  <si>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</si>
  <si>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</si>
  <si>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</si>
  <si>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</si>
  <si>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</si>
  <si>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</si>
  <si>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</si>
  <si>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</si>
  <si>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</si>
  <si>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</si>
  <si>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</si>
  <si>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</si>
  <si>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</si>
  <si>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</si>
  <si>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</si>
  <si>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</si>
  <si>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</si>
  <si>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</si>
  <si>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</si>
  <si>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</si>
  <si>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</si>
  <si>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</si>
  <si>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</si>
  <si>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</si>
  <si>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</si>
  <si>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</si>
  <si>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</si>
  <si>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</si>
  <si>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0897845144</t>
  </si>
  <si>
    <t>x3news.com;investor.bg</t>
  </si>
  <si>
    <t>Светлана Димитрова Йорданова</t>
  </si>
  <si>
    <t>Главен счетоводител</t>
  </si>
  <si>
    <t>dimov_svnik@abv.bg</t>
  </si>
  <si>
    <t>svnikolovo.com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</si>
</sst>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44589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Светлана Димитрова Йорданова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44589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4065</v>
      </c>
      <c r="D6" s="675">
        <f aca="true" t="shared" si="0" ref="D6:D15">C6-E6</f>
        <v>0</v>
      </c>
      <c r="E6" s="674">
        <f>'1-Баланс'!G95</f>
        <v>4065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2323</v>
      </c>
      <c r="D7" s="675">
        <f t="shared" si="0"/>
        <v>-1177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-457</v>
      </c>
      <c r="D8" s="675">
        <f t="shared" si="0"/>
        <v>0</v>
      </c>
      <c r="E8" s="674">
        <f>ABS('2-Отчет за доходите'!C44)-ABS('2-Отчет за доходите'!G44)</f>
        <v>-457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25</v>
      </c>
      <c r="D10" s="675">
        <f t="shared" si="0"/>
        <v>0</v>
      </c>
      <c r="E10" s="674">
        <f>'3-Отчет за паричния поток'!C46</f>
        <v>25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2323</v>
      </c>
      <c r="D11" s="675">
        <f t="shared" si="0"/>
        <v>0</v>
      </c>
      <c r="E11" s="674">
        <f>'4-Отчет за собствения капитал'!L34</f>
        <v>2323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-7.491803278688525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-0.1967283684890228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-0.26234213547646384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-0.11242312423124232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0.14738805970149255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0.2964574269732753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0.2846488502175264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0.015537600994406464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0.015537600994406464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0.017280453257790367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0.015006150061500615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0.05415309446254072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0.749892380542402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0.42853628536285365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0.016358157554885924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2.2025316455696204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10.011494252873563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1535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21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323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111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421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3511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3588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19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144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65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433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477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4065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381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381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-1101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-1101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-457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-1558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2323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132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133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1424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46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58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1593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1609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43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136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197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36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42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497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38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536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536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536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18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457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457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457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457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-180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-260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41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-45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636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224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-23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-184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-205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257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257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-255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-457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255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-1558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-1558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2780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2780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-457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2323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2323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3021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1311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792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448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251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50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6972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6978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19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189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208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208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19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3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26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1310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808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448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421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47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7154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7160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1310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808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448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421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47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7154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7160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1399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1286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465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314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3513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3519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87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23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136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136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3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3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6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6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1486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1289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485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337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46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3643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3649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1486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1289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485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337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46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3643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3649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1535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21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323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111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421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3511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3511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144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65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433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510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144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65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433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433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1088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1088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336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46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46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37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1535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1536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336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46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46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37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447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447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1088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1088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1088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1089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416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416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416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416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58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58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58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5" sqref="M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B61" sqref="B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1535</v>
      </c>
      <c r="D13" s="197">
        <v>1622</v>
      </c>
      <c r="E13" s="89" t="s">
        <v>846</v>
      </c>
      <c r="F13" s="93" t="s">
        <v>29</v>
      </c>
      <c r="G13" s="197"/>
      <c r="H13" s="196">
        <v>3500</v>
      </c>
    </row>
    <row r="14" spans="1:8" ht="15.75">
      <c r="A14" s="89" t="s">
        <v>30</v>
      </c>
      <c r="B14" s="91" t="s">
        <v>31</v>
      </c>
      <c r="C14" s="197">
        <v>21</v>
      </c>
      <c r="D14" s="197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323</v>
      </c>
      <c r="D15" s="197">
        <v>327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111</v>
      </c>
      <c r="D16" s="197">
        <v>134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421</v>
      </c>
      <c r="D18" s="197">
        <v>251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1</v>
      </c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3511</v>
      </c>
      <c r="D20" s="598">
        <f>SUM(D12:D19)</f>
        <v>3459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3">
        <f>SUM(G23:G25)</f>
        <v>381</v>
      </c>
      <c r="H22" s="614">
        <f>SUM(H23:H25)</f>
        <v>636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7">
        <v>379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</v>
      </c>
      <c r="H25" s="197">
        <v>257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381</v>
      </c>
      <c r="H26" s="598">
        <f>H20+H21+H22</f>
        <v>636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-1101</v>
      </c>
      <c r="H28" s="596">
        <f>SUM(H29:H31)</f>
        <v>-824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-1101</v>
      </c>
      <c r="H30" s="197">
        <v>-824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-457</v>
      </c>
      <c r="H33" s="197">
        <v>-532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-1558</v>
      </c>
      <c r="H34" s="598">
        <f>H28+H32+H33</f>
        <v>-1356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2323</v>
      </c>
      <c r="H37" s="600">
        <f>H26+H18+H34</f>
        <v>2780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353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353</v>
      </c>
    </row>
    <row r="51" spans="1:8" ht="15.75">
      <c r="A51" s="89" t="s">
        <v>79</v>
      </c>
      <c r="B51" s="91" t="s">
        <v>155</v>
      </c>
      <c r="C51" s="197">
        <v>8</v>
      </c>
      <c r="D51" s="196">
        <v>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132</v>
      </c>
      <c r="H55" s="196">
        <v>148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3588</v>
      </c>
      <c r="D56" s="602">
        <f>D20+D21+D22+D28+D33+D46+D52+D54+D55</f>
        <v>3536</v>
      </c>
      <c r="E56" s="100" t="s">
        <v>850</v>
      </c>
      <c r="F56" s="99" t="s">
        <v>172</v>
      </c>
      <c r="G56" s="599">
        <f>G50+G52+G53+G54+G55</f>
        <v>133</v>
      </c>
      <c r="H56" s="600">
        <f>H50+H52+H53+H54+H55</f>
        <v>502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</v>
      </c>
      <c r="D59" s="197">
        <v>12</v>
      </c>
      <c r="E59" s="201" t="s">
        <v>180</v>
      </c>
      <c r="F59" s="486" t="s">
        <v>181</v>
      </c>
      <c r="G59" s="197">
        <f>1088+336</f>
        <v>1424</v>
      </c>
      <c r="H59" s="196">
        <v>336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74</v>
      </c>
      <c r="H61" s="596">
        <f>SUM(H62:H68)</f>
        <v>191</v>
      </c>
    </row>
    <row r="62" spans="1:13" ht="15.75">
      <c r="A62" s="89" t="s">
        <v>186</v>
      </c>
      <c r="B62" s="94" t="s">
        <v>187</v>
      </c>
      <c r="C62" s="197">
        <v>7</v>
      </c>
      <c r="D62" s="197"/>
      <c r="E62" s="200" t="s">
        <v>192</v>
      </c>
      <c r="F62" s="93" t="s">
        <v>193</v>
      </c>
      <c r="G62" s="197"/>
      <c r="H62" s="197">
        <v>111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19</v>
      </c>
      <c r="D65" s="598">
        <f>SUM(D59:D64)</f>
        <v>12</v>
      </c>
      <c r="E65" s="89" t="s">
        <v>201</v>
      </c>
      <c r="F65" s="93" t="s">
        <v>202</v>
      </c>
      <c r="G65" s="197">
        <v>1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20</v>
      </c>
      <c r="H66" s="197">
        <v>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7">
        <v>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46</v>
      </c>
      <c r="H68" s="197">
        <v>38</v>
      </c>
    </row>
    <row r="69" spans="1:8" ht="15.75">
      <c r="A69" s="89" t="s">
        <v>210</v>
      </c>
      <c r="B69" s="91" t="s">
        <v>211</v>
      </c>
      <c r="C69" s="197">
        <v>144</v>
      </c>
      <c r="D69" s="197">
        <v>110</v>
      </c>
      <c r="E69" s="201" t="s">
        <v>79</v>
      </c>
      <c r="F69" s="93" t="s">
        <v>216</v>
      </c>
      <c r="G69" s="197">
        <v>37</v>
      </c>
      <c r="H69" s="197">
        <v>44</v>
      </c>
    </row>
    <row r="70" spans="1:8" ht="15.75">
      <c r="A70" s="89" t="s">
        <v>214</v>
      </c>
      <c r="B70" s="91" t="s">
        <v>215</v>
      </c>
      <c r="C70" s="197">
        <v>17</v>
      </c>
      <c r="D70" s="197">
        <v>20</v>
      </c>
      <c r="E70" s="89" t="s">
        <v>219</v>
      </c>
      <c r="F70" s="93" t="s">
        <v>220</v>
      </c>
      <c r="G70" s="197">
        <v>58</v>
      </c>
      <c r="H70" s="197">
        <v>58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1593</v>
      </c>
      <c r="H71" s="598">
        <f>H59+H60+H61+H69+H70</f>
        <v>629</v>
      </c>
    </row>
    <row r="72" spans="1:8" ht="15.75">
      <c r="A72" s="89" t="s">
        <v>221</v>
      </c>
      <c r="B72" s="91" t="s">
        <v>222</v>
      </c>
      <c r="C72" s="197">
        <v>65</v>
      </c>
      <c r="D72" s="197">
        <v>31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2+204</f>
        <v>206</v>
      </c>
      <c r="D75" s="197">
        <v>206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433</v>
      </c>
      <c r="D76" s="598">
        <f>SUM(D68:D75)</f>
        <v>372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1609</v>
      </c>
      <c r="H79" s="600">
        <f>H71+H73+H75+H77</f>
        <v>645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7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477</v>
      </c>
      <c r="D94" s="602">
        <f>D65+D76+D85+D92+D93</f>
        <v>391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4065</v>
      </c>
      <c r="D95" s="604">
        <f>D94+D56</f>
        <v>3927</v>
      </c>
      <c r="E95" s="229" t="s">
        <v>942</v>
      </c>
      <c r="F95" s="489" t="s">
        <v>268</v>
      </c>
      <c r="G95" s="603">
        <f>G37+G40+G56+G79</f>
        <v>4065</v>
      </c>
      <c r="H95" s="604">
        <f>H37+H40+H56+H79</f>
        <v>3927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44589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Светлана Димитрова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991</v>
      </c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</v>
      </c>
      <c r="D12" s="317">
        <v>33</v>
      </c>
      <c r="E12" s="194" t="s">
        <v>277</v>
      </c>
      <c r="F12" s="240" t="s">
        <v>278</v>
      </c>
      <c r="G12" s="316">
        <v>7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50</v>
      </c>
      <c r="D13" s="317">
        <v>44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136</v>
      </c>
      <c r="D14" s="317">
        <v>142</v>
      </c>
      <c r="E14" s="245" t="s">
        <v>285</v>
      </c>
      <c r="F14" s="240" t="s">
        <v>286</v>
      </c>
      <c r="G14" s="316">
        <v>0</v>
      </c>
      <c r="H14" s="317">
        <v>0</v>
      </c>
    </row>
    <row r="15" spans="1:8" ht="15.75">
      <c r="A15" s="194" t="s">
        <v>287</v>
      </c>
      <c r="B15" s="190" t="s">
        <v>288</v>
      </c>
      <c r="C15" s="316">
        <v>197</v>
      </c>
      <c r="D15" s="317">
        <v>250</v>
      </c>
      <c r="E15" s="245" t="s">
        <v>79</v>
      </c>
      <c r="F15" s="240" t="s">
        <v>289</v>
      </c>
      <c r="G15" s="316">
        <f>72-18</f>
        <v>54</v>
      </c>
      <c r="H15" s="317">
        <v>74</v>
      </c>
    </row>
    <row r="16" spans="1:8" ht="15.75">
      <c r="A16" s="194" t="s">
        <v>290</v>
      </c>
      <c r="B16" s="190" t="s">
        <v>291</v>
      </c>
      <c r="C16" s="316">
        <v>36</v>
      </c>
      <c r="D16" s="317">
        <v>42</v>
      </c>
      <c r="E16" s="236" t="s">
        <v>52</v>
      </c>
      <c r="F16" s="264" t="s">
        <v>292</v>
      </c>
      <c r="G16" s="628">
        <f>SUM(G12:G15)</f>
        <v>61</v>
      </c>
      <c r="H16" s="629">
        <f>SUM(H12:H15)</f>
        <v>74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</v>
      </c>
      <c r="D18" s="317"/>
      <c r="E18" s="234" t="s">
        <v>297</v>
      </c>
      <c r="F18" s="238" t="s">
        <v>298</v>
      </c>
      <c r="G18" s="639">
        <v>18</v>
      </c>
      <c r="H18" s="640">
        <v>19</v>
      </c>
    </row>
    <row r="19" spans="1:8" ht="15.75">
      <c r="A19" s="194" t="s">
        <v>299</v>
      </c>
      <c r="B19" s="190" t="s">
        <v>300</v>
      </c>
      <c r="C19" s="316">
        <v>42</v>
      </c>
      <c r="D19" s="317">
        <v>108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4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497</v>
      </c>
      <c r="D22" s="629">
        <f>SUM(D12:D18)+D19</f>
        <v>619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38</v>
      </c>
      <c r="D25" s="317">
        <v>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536</v>
      </c>
      <c r="D31" s="635">
        <f>D29+D22</f>
        <v>635</v>
      </c>
      <c r="E31" s="251" t="s">
        <v>824</v>
      </c>
      <c r="F31" s="266" t="s">
        <v>331</v>
      </c>
      <c r="G31" s="253">
        <f>G16+G18+G27</f>
        <v>79</v>
      </c>
      <c r="H31" s="254">
        <f>H16+H18+H27</f>
        <v>93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457</v>
      </c>
      <c r="H33" s="629">
        <f>IF((D31-H31)&gt;0,D31-H31,0)</f>
        <v>542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536</v>
      </c>
      <c r="D36" s="637">
        <f>D31-D34+D35</f>
        <v>635</v>
      </c>
      <c r="E36" s="262" t="s">
        <v>346</v>
      </c>
      <c r="F36" s="256" t="s">
        <v>347</v>
      </c>
      <c r="G36" s="267">
        <f>G35-G34+G31</f>
        <v>79</v>
      </c>
      <c r="H36" s="268">
        <f>H35-H34+H31</f>
        <v>93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457</v>
      </c>
      <c r="H37" s="254">
        <f>IF((D36-H36)&gt;0,D36-H36,0)</f>
        <v>542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-10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457</v>
      </c>
      <c r="H42" s="244">
        <f>IF(H37&gt;0,IF(D38+H37&lt;0,0,D38+H37),IF(D37-D38&lt;0,D38-D37,0))</f>
        <v>532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457</v>
      </c>
      <c r="H44" s="268">
        <f>IF(D42=0,IF(H42-H43&gt;0,H42-H43+D43,0),IF(D42-D43&lt;0,D43-D42+H43,0))</f>
        <v>532</v>
      </c>
    </row>
    <row r="45" spans="1:8" ht="16.5" thickBot="1">
      <c r="A45" s="270" t="s">
        <v>371</v>
      </c>
      <c r="B45" s="271" t="s">
        <v>372</v>
      </c>
      <c r="C45" s="630">
        <f>C36+C38+C42</f>
        <v>536</v>
      </c>
      <c r="D45" s="631">
        <f>D36+D38+D42</f>
        <v>625</v>
      </c>
      <c r="E45" s="270" t="s">
        <v>373</v>
      </c>
      <c r="F45" s="272" t="s">
        <v>374</v>
      </c>
      <c r="G45" s="630">
        <f>G42+G36</f>
        <v>536</v>
      </c>
      <c r="H45" s="631">
        <f>H42+H36</f>
        <v>625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44589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Светлана Димитрова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tr">
        <f>+'1-Баланс'!B104:E104</f>
        <v>Мариана Евгениева Киселова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</v>
      </c>
      <c r="D11" s="196">
        <v>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-180</v>
      </c>
      <c r="D12" s="196">
        <v>-320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-260</v>
      </c>
      <c r="D14" s="196">
        <v>-334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41</v>
      </c>
      <c r="D15" s="196">
        <v>-35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-45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-7-1+20+624</f>
        <v>636</v>
      </c>
      <c r="D20" s="196">
        <f>-5+353</f>
        <v>348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224</v>
      </c>
      <c r="D21" s="659">
        <f>SUM(D11:D20)</f>
        <v>-266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-23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-184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</v>
      </c>
      <c r="D44" s="307">
        <f>D43+D33+D21</f>
        <v>-266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273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44589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Светлана Димитрова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tr">
        <f>+'2-Отчет за доходите'!B56:E56</f>
        <v>Мариана Евгениева Киселова</v>
      </c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2" sqref="B42:H4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379</v>
      </c>
      <c r="G13" s="584">
        <f>'1-Баланс'!H24</f>
        <v>0</v>
      </c>
      <c r="H13" s="585">
        <v>257</v>
      </c>
      <c r="I13" s="584">
        <f>'1-Баланс'!H29+'1-Баланс'!H32</f>
        <v>0</v>
      </c>
      <c r="J13" s="584">
        <f>'1-Баланс'!H30+'1-Баланс'!H33</f>
        <v>-1356</v>
      </c>
      <c r="K13" s="585"/>
      <c r="L13" s="584">
        <f>SUM(C13:K13)</f>
        <v>2780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379</v>
      </c>
      <c r="G17" s="653">
        <f t="shared" si="2"/>
        <v>0</v>
      </c>
      <c r="H17" s="653">
        <f t="shared" si="2"/>
        <v>257</v>
      </c>
      <c r="I17" s="653">
        <f t="shared" si="2"/>
        <v>0</v>
      </c>
      <c r="J17" s="653">
        <f t="shared" si="2"/>
        <v>-1356</v>
      </c>
      <c r="K17" s="653">
        <f t="shared" si="2"/>
        <v>0</v>
      </c>
      <c r="L17" s="584">
        <f t="shared" si="1"/>
        <v>2780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-457</v>
      </c>
      <c r="K18" s="585"/>
      <c r="L18" s="584">
        <f t="shared" si="1"/>
        <v>-457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-255</v>
      </c>
      <c r="I22" s="316"/>
      <c r="J22" s="316">
        <v>255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</v>
      </c>
      <c r="I31" s="653">
        <f t="shared" si="6"/>
        <v>0</v>
      </c>
      <c r="J31" s="653">
        <f t="shared" si="6"/>
        <v>-1558</v>
      </c>
      <c r="K31" s="653">
        <f t="shared" si="6"/>
        <v>0</v>
      </c>
      <c r="L31" s="584">
        <f t="shared" si="1"/>
        <v>2323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</v>
      </c>
      <c r="I34" s="587">
        <f t="shared" si="7"/>
        <v>0</v>
      </c>
      <c r="J34" s="587">
        <f t="shared" si="7"/>
        <v>-1558</v>
      </c>
      <c r="K34" s="587">
        <f t="shared" si="7"/>
        <v>0</v>
      </c>
      <c r="L34" s="651">
        <f t="shared" si="1"/>
        <v>2323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44589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Светлана Димитрова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tr">
        <f>+'3-Отчет за паричния поток'!B60:E60</f>
        <v>Мариана Евгениева Киселова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82">
      <selection activeCell="A29" sqref="A29:IV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44589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Светлана Димитрова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tr">
        <f>+'4-Отчет за собствения капитал'!B44:E44</f>
        <v>Мариана Евгениева Киселова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3"/>
  <sheetViews>
    <sheetView zoomScale="75" zoomScaleNormal="75" zoomScaleSheetLayoutView="80" zoomScalePageLayoutView="0" workbookViewId="0" topLeftCell="A16">
      <selection activeCell="A16" sqref="A16:IV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76.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3021</v>
      </c>
      <c r="E12" s="328"/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1399</v>
      </c>
      <c r="L12" s="328">
        <v>87</v>
      </c>
      <c r="M12" s="328"/>
      <c r="N12" s="329">
        <f aca="true" t="shared" si="4" ref="N12:N41">K12+L12-M12</f>
        <v>1486</v>
      </c>
      <c r="O12" s="328"/>
      <c r="P12" s="328"/>
      <c r="Q12" s="329">
        <f t="shared" si="0"/>
        <v>1486</v>
      </c>
      <c r="R12" s="340">
        <f t="shared" si="1"/>
        <v>1535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1311</v>
      </c>
      <c r="E13" s="328"/>
      <c r="F13" s="328">
        <v>1</v>
      </c>
      <c r="G13" s="329">
        <f t="shared" si="2"/>
        <v>1310</v>
      </c>
      <c r="H13" s="328"/>
      <c r="I13" s="328"/>
      <c r="J13" s="329">
        <f t="shared" si="3"/>
        <v>1310</v>
      </c>
      <c r="K13" s="328">
        <v>1286</v>
      </c>
      <c r="L13" s="328">
        <v>3</v>
      </c>
      <c r="M13" s="328"/>
      <c r="N13" s="329">
        <f t="shared" si="4"/>
        <v>1289</v>
      </c>
      <c r="O13" s="328"/>
      <c r="P13" s="328"/>
      <c r="Q13" s="329">
        <f t="shared" si="0"/>
        <v>1289</v>
      </c>
      <c r="R13" s="340">
        <f t="shared" si="1"/>
        <v>21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792</v>
      </c>
      <c r="E14" s="328">
        <v>19</v>
      </c>
      <c r="F14" s="328">
        <v>3</v>
      </c>
      <c r="G14" s="329">
        <f t="shared" si="2"/>
        <v>808</v>
      </c>
      <c r="H14" s="328"/>
      <c r="I14" s="328"/>
      <c r="J14" s="329">
        <f t="shared" si="3"/>
        <v>808</v>
      </c>
      <c r="K14" s="328">
        <v>465</v>
      </c>
      <c r="L14" s="328">
        <v>23</v>
      </c>
      <c r="M14" s="328">
        <v>3</v>
      </c>
      <c r="N14" s="329">
        <f t="shared" si="4"/>
        <v>485</v>
      </c>
      <c r="O14" s="328"/>
      <c r="P14" s="328"/>
      <c r="Q14" s="329">
        <f t="shared" si="0"/>
        <v>485</v>
      </c>
      <c r="R14" s="340">
        <f t="shared" si="1"/>
        <v>323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448</v>
      </c>
      <c r="E15" s="328"/>
      <c r="F15" s="328"/>
      <c r="G15" s="329">
        <f t="shared" si="2"/>
        <v>448</v>
      </c>
      <c r="H15" s="328"/>
      <c r="I15" s="328"/>
      <c r="J15" s="329">
        <f t="shared" si="3"/>
        <v>448</v>
      </c>
      <c r="K15" s="328">
        <v>314</v>
      </c>
      <c r="L15" s="328">
        <v>23</v>
      </c>
      <c r="M15" s="328"/>
      <c r="N15" s="329">
        <f t="shared" si="4"/>
        <v>337</v>
      </c>
      <c r="O15" s="328"/>
      <c r="P15" s="328"/>
      <c r="Q15" s="329">
        <f t="shared" si="0"/>
        <v>337</v>
      </c>
      <c r="R15" s="340">
        <f t="shared" si="1"/>
        <v>111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251</v>
      </c>
      <c r="E17" s="328">
        <v>189</v>
      </c>
      <c r="F17" s="328">
        <v>19</v>
      </c>
      <c r="G17" s="329">
        <f t="shared" si="2"/>
        <v>421</v>
      </c>
      <c r="H17" s="328"/>
      <c r="I17" s="328"/>
      <c r="J17" s="329">
        <f t="shared" si="3"/>
        <v>421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421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50</v>
      </c>
      <c r="E18" s="328"/>
      <c r="F18" s="328">
        <v>3</v>
      </c>
      <c r="G18" s="329">
        <f t="shared" si="2"/>
        <v>47</v>
      </c>
      <c r="H18" s="328"/>
      <c r="I18" s="328"/>
      <c r="J18" s="329">
        <f t="shared" si="3"/>
        <v>47</v>
      </c>
      <c r="K18" s="328">
        <v>49</v>
      </c>
      <c r="L18" s="328"/>
      <c r="M18" s="328">
        <v>3</v>
      </c>
      <c r="N18" s="329">
        <f t="shared" si="4"/>
        <v>46</v>
      </c>
      <c r="O18" s="328"/>
      <c r="P18" s="328"/>
      <c r="Q18" s="329">
        <f t="shared" si="0"/>
        <v>46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6972</v>
      </c>
      <c r="E19" s="330">
        <f>SUM(E11:E18)</f>
        <v>208</v>
      </c>
      <c r="F19" s="330">
        <f>SUM(F11:F18)</f>
        <v>26</v>
      </c>
      <c r="G19" s="329">
        <f t="shared" si="2"/>
        <v>7154</v>
      </c>
      <c r="H19" s="330">
        <f>SUM(H11:H18)</f>
        <v>0</v>
      </c>
      <c r="I19" s="330">
        <f>SUM(I11:I18)</f>
        <v>0</v>
      </c>
      <c r="J19" s="329">
        <f t="shared" si="3"/>
        <v>7154</v>
      </c>
      <c r="K19" s="330">
        <f>SUM(K11:K18)</f>
        <v>3513</v>
      </c>
      <c r="L19" s="330">
        <f>SUM(L11:L18)</f>
        <v>136</v>
      </c>
      <c r="M19" s="330">
        <f>SUM(M11:M18)</f>
        <v>6</v>
      </c>
      <c r="N19" s="329">
        <f t="shared" si="4"/>
        <v>3643</v>
      </c>
      <c r="O19" s="330">
        <f>SUM(O11:O18)</f>
        <v>0</v>
      </c>
      <c r="P19" s="330">
        <f>SUM(P11:P18)</f>
        <v>0</v>
      </c>
      <c r="Q19" s="329">
        <f t="shared" si="0"/>
        <v>3643</v>
      </c>
      <c r="R19" s="340">
        <f t="shared" si="1"/>
        <v>3511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6978</v>
      </c>
      <c r="E42" s="349">
        <f>E19+E20+E21+E27+E40+E41</f>
        <v>208</v>
      </c>
      <c r="F42" s="349">
        <f aca="true" t="shared" si="11" ref="F42:R42">F19+F20+F21+F27+F40+F41</f>
        <v>26</v>
      </c>
      <c r="G42" s="349">
        <f t="shared" si="11"/>
        <v>7160</v>
      </c>
      <c r="H42" s="349">
        <f t="shared" si="11"/>
        <v>0</v>
      </c>
      <c r="I42" s="349">
        <f t="shared" si="11"/>
        <v>0</v>
      </c>
      <c r="J42" s="349">
        <f t="shared" si="11"/>
        <v>7160</v>
      </c>
      <c r="K42" s="349">
        <f t="shared" si="11"/>
        <v>3519</v>
      </c>
      <c r="L42" s="349">
        <f t="shared" si="11"/>
        <v>136</v>
      </c>
      <c r="M42" s="349">
        <f t="shared" si="11"/>
        <v>6</v>
      </c>
      <c r="N42" s="349">
        <f t="shared" si="11"/>
        <v>3649</v>
      </c>
      <c r="O42" s="349">
        <f t="shared" si="11"/>
        <v>0</v>
      </c>
      <c r="P42" s="349">
        <f t="shared" si="11"/>
        <v>0</v>
      </c>
      <c r="Q42" s="349">
        <f t="shared" si="11"/>
        <v>3649</v>
      </c>
      <c r="R42" s="350">
        <f t="shared" si="11"/>
        <v>3511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44589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Светлана Димитрова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991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93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0</v>
      </c>
      <c r="E18" s="369">
        <f t="shared" si="0"/>
        <v>8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/>
      <c r="E19" s="369">
        <f t="shared" si="0"/>
        <v>8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144</v>
      </c>
      <c r="D30" s="368">
        <v>144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</v>
      </c>
      <c r="D31" s="368">
        <v>17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65</v>
      </c>
      <c r="D33" s="368">
        <v>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206</v>
      </c>
      <c r="D40" s="362">
        <f>SUM(D41:D44)</f>
        <v>206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206</v>
      </c>
      <c r="D44" s="368">
        <v>206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433</v>
      </c>
      <c r="D45" s="438">
        <f>D26+D30+D31+D33+D32+D34+D35+D40</f>
        <v>433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510</v>
      </c>
      <c r="D46" s="444">
        <f>D45+D23+D21+D11</f>
        <v>433</v>
      </c>
      <c r="E46" s="445">
        <f>E45+E23+E21+E11</f>
        <v>77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</v>
      </c>
      <c r="D68" s="435">
        <f>D54+D58+D63+D64+D65+D66</f>
        <v>0</v>
      </c>
      <c r="E68" s="436">
        <f t="shared" si="1"/>
        <v>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1088</v>
      </c>
      <c r="D73" s="137">
        <f>SUM(D74:D76)</f>
        <v>0</v>
      </c>
      <c r="E73" s="137">
        <f>SUM(E74:E76)</f>
        <v>1088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1088</v>
      </c>
      <c r="D76" s="197"/>
      <c r="E76" s="136">
        <f t="shared" si="1"/>
        <v>1088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336</v>
      </c>
      <c r="E77" s="138">
        <f>E78+E80</f>
        <v>0</v>
      </c>
      <c r="F77" s="398">
        <f>F78+F80</f>
        <v>416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336</v>
      </c>
      <c r="D80" s="197">
        <v>336</v>
      </c>
      <c r="E80" s="136">
        <f t="shared" si="1"/>
        <v>0</v>
      </c>
      <c r="F80" s="196">
        <v>416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</v>
      </c>
      <c r="D90" s="197"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20</v>
      </c>
      <c r="D91" s="197">
        <v>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46</v>
      </c>
      <c r="D92" s="138">
        <f>SUM(D93:D95)</f>
        <v>46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46</v>
      </c>
      <c r="D95" s="197">
        <v>46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37</v>
      </c>
      <c r="D97" s="197">
        <v>37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1535</v>
      </c>
      <c r="D98" s="433">
        <f>D87+D82+D77+D73+D97</f>
        <v>447</v>
      </c>
      <c r="E98" s="433">
        <f>E87+E82+E77+E73+E97</f>
        <v>1088</v>
      </c>
      <c r="F98" s="434">
        <f>F87+F82+F77+F73+F97</f>
        <v>416</v>
      </c>
    </row>
    <row r="99" spans="1:6" ht="16.5" thickBot="1">
      <c r="A99" s="412" t="s">
        <v>739</v>
      </c>
      <c r="B99" s="413" t="s">
        <v>740</v>
      </c>
      <c r="C99" s="427">
        <f>C98+C70+C68</f>
        <v>1536</v>
      </c>
      <c r="D99" s="427">
        <f>D98+D70+D68</f>
        <v>447</v>
      </c>
      <c r="E99" s="427">
        <f>E98+E70+E68</f>
        <v>1089</v>
      </c>
      <c r="F99" s="428">
        <f>F98+F70+F68</f>
        <v>416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58</v>
      </c>
      <c r="D104" s="216"/>
      <c r="E104" s="216"/>
      <c r="F104" s="421">
        <f>C104+D104-E104</f>
        <v>58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58</v>
      </c>
      <c r="D107" s="425">
        <f>SUM(D104:D106)</f>
        <v>0</v>
      </c>
      <c r="E107" s="425">
        <f>SUM(E104:E106)</f>
        <v>0</v>
      </c>
      <c r="F107" s="426">
        <f>SUM(F104:F106)</f>
        <v>58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44589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Светлана Димитрова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tr">
        <f>+'2-Отчет за доходите'!B56:E56</f>
        <v>Мариана Евгениева Киселова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9">
      <selection activeCell="G33" sqref="G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44589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Светлана Димитрова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tr">
        <f>+'Справка 7'!B117:F117</f>
        <v>Мариана Евгениева Киселова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2022-01-29T07:41:02Z</cp:lastPrinted>
  <dcterms:created xsi:type="dcterms:W3CDTF">2006-09-16T00:00:00Z</dcterms:created>
  <dcterms:modified xsi:type="dcterms:W3CDTF">2022-01-29T07:41:06Z</dcterms:modified>
  <cp:category/>
  <cp:version/>
  <cp:contentType/>
  <cp:contentStatus/>
</cp:coreProperties>
</file>