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8940" windowHeight="3300" tabRatio="573" firstSheet="5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<sst xmlns="http://schemas.openxmlformats.org/spreadsheetml/2006/main" count="1064" uniqueCount="879">
  <si>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</si>
  <si>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</si>
  <si>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</si>
  <si>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</si>
  <si>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</si>
  <si>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</si>
  <si>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</si>
  <si>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</si>
  <si>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</si>
  <si>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</si>
  <si>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</si>
  <si>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</si>
  <si>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</si>
  <si>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</si>
  <si>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</si>
  <si>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</si>
  <si>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</si>
  <si>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</si>
  <si>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</si>
  <si>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</si>
  <si>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</si>
  <si>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</si>
  <si>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</si>
  <si>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</si>
  <si>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</si>
  <si>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</si>
  <si>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</si>
  <si>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</si>
  <si>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</si>
  <si>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</si>
  <si>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</si>
  <si>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</si>
  <si>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</si>
  <si>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</si>
  <si>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</si>
  <si>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</si>
  <si>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</si>
  <si>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</si>
  <si>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</si>
  <si>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</si>
  <si>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</si>
  <si>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</si>
  <si>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</si>
  <si>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</si>
  <si>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</si>
  <si>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</si>
  <si>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</si>
  <si>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</si>
  <si>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</si>
  <si>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</si>
  <si>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</si>
  <si>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</si>
  <si>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</si>
  <si>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</si>
  <si>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</si>
  <si>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</si>
  <si>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</si>
  <si>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</si>
  <si>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</si>
  <si>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</si>
  <si>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</si>
  <si>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</si>
  <si>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</si>
  <si>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</si>
  <si>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</si>
  <si>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</si>
  <si>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</si>
  <si>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</si>
  <si>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</si>
  <si>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</si>
  <si>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</si>
  <si>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</si>
  <si>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</si>
  <si>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</si>
  <si>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</si>
  <si>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</si>
  <si>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</si>
  <si>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</si>
  <si>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</si>
  <si>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</si>
  <si>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</si>
  <si>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</si>
  <si>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</si>
  <si>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</si>
  <si>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</si>
  <si>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</si>
  <si>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</si>
  <si>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</si>
  <si>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</si>
  <si>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</si>
  <si>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</si>
  <si>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</si>
  <si>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</si>
  <si>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</si>
  <si>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</si>
  <si>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</si>
  <si>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</si>
  <si>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</si>
  <si>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</si>
  <si>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</si>
  <si>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</si>
  <si>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</si>
  <si>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</si>
  <si>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</si>
  <si>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</si>
  <si>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</si>
  <si>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</si>
  <si>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</si>
  <si>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</si>
  <si>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</si>
  <si>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</si>
  <si>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</si>
  <si>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</si>
  <si>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</si>
  <si>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</si>
  <si>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</si>
  <si>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</si>
  <si>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</si>
  <si>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</si>
  <si>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</si>
  <si>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</si>
  <si>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</si>
  <si>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</si>
  <si>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</si>
  <si>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</si>
  <si>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</si>
  <si>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</si>
  <si>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</si>
  <si>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</si>
  <si>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</si>
  <si>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</si>
  <si>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</si>
  <si>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</si>
  <si>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</si>
  <si>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</si>
  <si>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</si>
  <si>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</si>
  <si>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</si>
  <si>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</si>
  <si>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</si>
  <si>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</si>
  <si>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</si>
  <si>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</si>
  <si>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</si>
  <si>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</si>
  <si>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</si>
  <si>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</si>
  <si>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</si>
  <si>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</si>
  <si>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</si>
  <si>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</si>
  <si>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</si>
  <si>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</si>
  <si>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</si>
  <si>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</si>
  <si>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</si>
  <si>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</si>
  <si>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</si>
  <si>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</si>
  <si>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</si>
  <si>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</si>
  <si>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</si>
  <si>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</si>
  <si>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</si>
  <si>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</si>
  <si>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</si>
  <si>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</si>
  <si>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</si>
  <si>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</si>
  <si>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</si>
  <si>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</si>
  <si>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</si>
  <si>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</si>
  <si>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</si>
  <si>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</si>
  <si>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</si>
  <si>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</si>
  <si>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</si>
  <si>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</si>
  <si>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</si>
  <si>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</si>
  <si>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</si>
  <si>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</si>
  <si>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</si>
  <si>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</si>
  <si>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</si>
  <si>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</si>
  <si>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</si>
  <si>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</si>
  <si>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</si>
  <si>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</si>
  <si>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</si>
  <si>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</si>
  <si>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</si>
  <si>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</si>
  <si>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</si>
  <si>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</si>
  <si>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</si>
  <si>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</si>
  <si>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</si>
  <si>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</si>
  <si>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</si>
  <si>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</si>
  <si>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</si>
  <si>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</si>
  <si>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</si>
  <si>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</si>
  <si>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</si>
  <si>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</si>
  <si>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</si>
  <si>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</si>
  <si>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</si>
  <si>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</si>
  <si>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</si>
  <si>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</si>
  <si>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</si>
  <si>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</si>
  <si>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</si>
  <si>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</si>
  <si>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</si>
  <si>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</si>
  <si>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</si>
  <si>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</si>
  <si>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</si>
  <si>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</si>
  <si>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</si>
  <si>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</si>
  <si>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</si>
  <si>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</si>
  <si>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</si>
  <si>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</si>
  <si>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</si>
  <si>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</si>
  <si>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</si>
  <si>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</si>
  <si>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</si>
  <si>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</si>
  <si>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</si>
  <si>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</si>
  <si>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</si>
  <si>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</si>
  <si>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</si>
  <si>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</si>
  <si>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</si>
  <si>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</si>
  <si>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</si>
  <si>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</si>
  <si>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</si>
  <si>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</si>
  <si>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</si>
  <si>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</si>
  <si>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</si>
  <si>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</si>
  <si>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</si>
  <si>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</si>
  <si>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</si>
  <si>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</si>
  <si>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</si>
  <si>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</si>
  <si>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</si>
  <si>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</si>
  <si>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</si>
  <si>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</si>
  <si>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</si>
  <si>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</si>
  <si>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</si>
  <si>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</si>
  <si>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</si>
  <si>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</si>
  <si>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</si>
  <si>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</si>
  <si>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</si>
  <si>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</si>
  <si>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</si>
  <si>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</si>
  <si>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</si>
  <si>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</si>
  <si>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</si>
  <si>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</si>
  <si>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</si>
  <si>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</si>
  <si>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</si>
  <si>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</si>
  <si>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</si>
  <si>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</si>
  <si>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</si>
  <si>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</si>
  <si>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</si>
  <si>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</si>
  <si>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</si>
  <si>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</si>
  <si>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</si>
  <si>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</si>
  <si>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</si>
  <si>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</si>
  <si>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</si>
  <si>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</si>
  <si>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</si>
  <si>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</si>
  <si>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</si>
  <si>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</si>
  <si>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</si>
  <si>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</si>
  <si>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</si>
  <si>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</si>
  <si>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</si>
  <si>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</si>
  <si>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</si>
  <si>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</si>
  <si>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</si>
  <si>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</si>
  <si>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</si>
  <si>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</si>
  <si>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</si>
  <si>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</si>
  <si>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</si>
  <si>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</si>
  <si>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</si>
  <si>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</si>
  <si>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</si>
  <si>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</si>
  <si>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</si>
  <si>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</si>
  <si>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</si>
  <si>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</si>
  <si>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</si>
  <si>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</si>
  <si>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</si>
  <si>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</si>
  <si>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</si>
  <si>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</si>
  <si>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</si>
  <si>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</si>
  <si>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</si>
  <si>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</si>
  <si>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</si>
  <si>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</si>
  <si>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</si>
  <si>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</si>
  <si>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</si>
  <si>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</si>
  <si>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</si>
  <si>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</si>
  <si>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</si>
  <si>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</si>
  <si>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</si>
  <si>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</si>
  <si>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</si>
  <si>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</si>
  <si>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</si>
  <si>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</si>
  <si>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</si>
  <si>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</si>
  <si>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</si>
  <si>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</si>
  <si>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</si>
  <si>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</si>
  <si>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</si>
  <si>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</si>
  <si>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</si>
  <si>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</si>
  <si>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</si>
  <si>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</si>
  <si>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</si>
  <si>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</si>
  <si>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</si>
  <si>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</si>
  <si>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</si>
  <si>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</si>
  <si>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</si>
  <si>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</si>
  <si>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</si>
  <si>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</si>
  <si>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</si>
  <si>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</si>
  <si>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</si>
  <si>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</si>
  <si>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</si>
  <si>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</si>
  <si>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</si>
  <si>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</si>
  <si>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</si>
  <si>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</si>
  <si>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</si>
  <si>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</si>
  <si>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</si>
  <si>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</si>
  <si>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</si>
  <si>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</si>
  <si>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</si>
  <si>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</si>
  <si>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</si>
  <si>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</si>
  <si>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</si>
  <si>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</si>
  <si>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</si>
  <si>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</si>
  <si>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</si>
  <si>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</si>
  <si>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</si>
  <si>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</si>
  <si>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</si>
  <si>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</si>
  <si>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</si>
  <si>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</si>
  <si>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</si>
  <si>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</si>
  <si>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</si>
  <si>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</si>
  <si>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</si>
  <si>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</si>
  <si>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</si>
  <si>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</si>
  <si>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</si>
  <si>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</si>
  <si>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</si>
  <si>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</si>
  <si>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</si>
  <si>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</si>
  <si>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</si>
  <si>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</si>
  <si>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</si>
  <si>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</si>
  <si>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</si>
  <si>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</si>
  <si>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</si>
  <si>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</si>
  <si>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</si>
  <si>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</si>
  <si>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</si>
  <si>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</si>
  <si>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</si>
  <si>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</si>
  <si>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</si>
  <si>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</si>
  <si>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</si>
  <si>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</si>
  <si>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</si>
  <si>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</si>
  <si>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</si>
  <si>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</si>
  <si>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</si>
  <si>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</si>
  <si>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</si>
  <si>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</si>
  <si>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</si>
  <si>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</si>
  <si>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</si>
  <si>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</si>
  <si>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</si>
  <si>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</si>
  <si>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</si>
  <si>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</si>
  <si>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</si>
  <si>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</si>
  <si>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</si>
  <si>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</si>
  <si>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</si>
  <si>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</si>
  <si>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</si>
  <si>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</si>
  <si>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</si>
  <si>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</si>
  <si>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</si>
  <si>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</si>
  <si>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</si>
  <si>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</si>
  <si>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</si>
  <si>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</si>
  <si>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</si>
  <si>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</si>
  <si>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</si>
  <si>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</si>
  <si>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</si>
  <si>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</si>
  <si>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</si>
  <si>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</si>
  <si>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</si>
  <si>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</si>
  <si>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</si>
  <si>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</si>
  <si>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</si>
  <si>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</si>
  <si>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</si>
  <si>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</si>
  <si>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</si>
  <si>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</si>
  <si>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</si>
  <si>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</si>
  <si>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</si>
  <si>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</si>
  <si>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</si>
  <si>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</si>
  <si>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</si>
  <si>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</si>
  <si>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</si>
  <si>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</si>
  <si>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</si>
  <si>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</si>
  <si>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</si>
  <si>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</si>
  <si>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</si>
  <si>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</si>
  <si>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</si>
  <si>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</si>
  <si>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</si>
  <si>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</si>
  <si>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</si>
  <si>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</si>
  <si>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</si>
  <si>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</si>
  <si>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</si>
  <si>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</si>
  <si>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</si>
  <si>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</si>
  <si>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</si>
  <si>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</si>
  <si>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</si>
  <si>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</si>
  <si>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</si>
  <si>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</si>
  <si>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</si>
  <si>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</si>
  <si>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</si>
  <si>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</si>
  <si>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</si>
  <si>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</si>
  <si>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</si>
  <si>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</si>
  <si>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</si>
  <si>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</si>
  <si>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</si>
  <si>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</si>
  <si>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</si>
  <si>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</si>
  <si>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</si>
  <si>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</si>
  <si>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</si>
  <si>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</si>
  <si>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</si>
  <si>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</si>
  <si>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</si>
  <si>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</si>
  <si>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</si>
  <si>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</si>
  <si>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</si>
  <si>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</si>
  <si>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</si>
  <si>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</si>
  <si>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</si>
  <si>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</si>
  <si>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</si>
  <si>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</si>
  <si>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</si>
  <si>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</si>
  <si>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</si>
  <si>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</si>
  <si>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</si>
  <si>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</si>
  <si>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</si>
  <si>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</si>
  <si>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</si>
  <si>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</si>
  <si>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</si>
  <si>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</si>
  <si>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</si>
  <si>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</si>
  <si>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</si>
  <si>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</si>
  <si>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</si>
  <si>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</si>
  <si>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</si>
  <si>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</si>
  <si>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</si>
  <si>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</si>
  <si>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</si>
  <si>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</si>
  <si>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</si>
  <si>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</si>
  <si>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</si>
  <si>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</si>
  <si>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</si>
  <si>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</si>
  <si>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</si>
  <si>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</si>
  <si>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</si>
  <si>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</si>
  <si>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</si>
  <si>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</si>
  <si>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</si>
  <si>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</si>
  <si>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</si>
  <si>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</si>
  <si>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</si>
  <si>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</si>
  <si>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</si>
  <si>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</si>
  <si>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</si>
  <si>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</si>
  <si>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</si>
  <si>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</si>
  <si>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</si>
  <si>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</si>
  <si>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</si>
  <si>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</si>
  <si>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</si>
  <si>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</si>
  <si>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</si>
  <si>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</si>
  <si>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</si>
  <si>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</si>
  <si>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</si>
  <si>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</si>
  <si>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</si>
  <si>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</si>
  <si>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</si>
  <si>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</si>
  <si>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</si>
  <si>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</si>
  <si>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</si>
  <si>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</si>
  <si>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</si>
  <si>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</si>
  <si>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</si>
  <si>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</si>
  <si>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</si>
  <si>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</si>
  <si>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</si>
  <si>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</si>
  <si>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</si>
  <si>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</si>
  <si>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</si>
  <si>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</si>
  <si>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</si>
  <si>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</si>
  <si>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</si>
  <si>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</si>
  <si>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</si>
  <si>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</si>
  <si>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</si>
  <si>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</si>
  <si>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</si>
  <si>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</si>
  <si>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</si>
  <si>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</si>
  <si>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</si>
  <si>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</si>
  <si>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</si>
  <si>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</si>
  <si>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</si>
  <si>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</si>
  <si>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</si>
  <si>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</si>
  <si>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</si>
  <si>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</si>
  <si>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</si>
  <si>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</si>
  <si>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</si>
  <si>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</si>
  <si>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</si>
  <si>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</si>
  <si>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</si>
  <si>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</si>
  <si>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</si>
  <si>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</si>
  <si>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</si>
  <si>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</si>
  <si>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</si>
  <si>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</si>
  <si>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</si>
  <si>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</si>
  <si>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</si>
  <si>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</si>
  <si>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</si>
  <si>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</si>
  <si>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</si>
  <si>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</si>
  <si>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</si>
  <si>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</si>
  <si>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</si>
  <si>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</si>
  <si>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</si>
  <si>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</si>
  <si>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</si>
  <si>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</si>
  <si>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</si>
  <si>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</si>
  <si>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</si>
  <si>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</si>
  <si>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</si>
  <si>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</si>
  <si>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</si>
  <si>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</si>
  <si>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</si>
  <si>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</si>
  <si>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</si>
  <si>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</si>
  <si>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</si>
  <si>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</si>
  <si>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</si>
  <si>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</si>
  <si>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</si>
  <si>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</si>
  <si>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</si>
  <si>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</si>
  <si>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</si>
  <si>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</si>
  <si>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</si>
  <si>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</si>
  <si>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</si>
  <si>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</si>
  <si>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</si>
  <si>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</si>
  <si>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</si>
  <si>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</si>
  <si>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</si>
  <si>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</si>
  <si>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</si>
  <si>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</si>
  <si>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</si>
  <si>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</si>
  <si>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</si>
  <si>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</si>
  <si>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</si>
  <si>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</si>
  <si>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</si>
  <si>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</si>
  <si>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</si>
  <si>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</si>
  <si>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</si>
  <si>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</si>
  <si>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</si>
  <si>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</si>
  <si>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</si>
  <si>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</si>
  <si>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</si>
  <si>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</si>
  <si>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</si>
  <si>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</si>
  <si>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</si>
  <si>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</si>
  <si>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</si>
  <si>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</si>
  <si>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</si>
  <si>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</si>
  <si>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</si>
  <si>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</si>
  <si>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</si>
  <si>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</si>
  <si>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</si>
  <si>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</si>
  <si>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</si>
  <si>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</si>
  <si>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</si>
  <si>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</si>
  <si>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</si>
  <si>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</si>
  <si>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</si>
  <si>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</si>
  <si>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</si>
  <si>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</si>
  <si>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</si>
  <si>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</si>
  <si>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</si>
  <si>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</si>
  <si>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</si>
  <si>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</si>
  <si>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</si>
  <si>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</si>
  <si>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</si>
  <si>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</si>
  <si>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</si>
  <si>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</si>
  <si>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</si>
  <si>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</si>
  <si>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</si>
  <si>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</si>
  <si>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</si>
  <si>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</si>
  <si>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</si>
  <si>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</si>
  <si>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</si>
  <si>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</si>
  <si>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</si>
  <si>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</si>
  <si>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</si>
  <si>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</si>
  <si>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</si>
  <si>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</si>
  <si>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</si>
  <si>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</si>
  <si>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</si>
  <si>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</si>
  <si>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</si>
  <si>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</si>
  <si>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</si>
  <si>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</si>
  <si>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</si>
  <si>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</si>
  <si>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</si>
  <si>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</si>
  <si>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</si>
  <si>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</si>
  <si>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</si>
  <si>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</si>
  <si>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</si>
  <si>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</si>
  <si>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</si>
  <si>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</si>
  <si>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</si>
  <si>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</si>
  <si>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</si>
  <si>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</si>
  <si>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</si>
  <si>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</si>
  <si>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</si>
  <si>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</si>
  <si>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</si>
  <si>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</si>
  <si>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</si>
  <si>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</si>
  <si>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</si>
  <si>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</si>
  <si>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</si>
  <si>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</si>
  <si>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</si>
  <si>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</si>
  <si>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</si>
  <si>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</si>
  <si>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</si>
  <si>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</si>
  <si>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</si>
  <si>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</si>
  <si>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</si>
  <si>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</si>
  <si>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</si>
  <si>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</si>
  <si>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</si>
  <si>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</si>
  <si>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</si>
  <si>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</si>
  <si>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</si>
  <si>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</si>
  <si>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</si>
  <si>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</si>
  <si>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</si>
  <si>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</si>
  <si>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</si>
  <si>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</si>
  <si>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</si>
  <si>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</si>
  <si>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</si>
  <si>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</si>
  <si>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</si>
  <si>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</si>
  <si>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</si>
  <si>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</si>
  <si>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</si>
  <si>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</si>
  <si>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</si>
  <si>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"КАУЧУК" АД</t>
  </si>
  <si>
    <t xml:space="preserve">Вид на отчета:неконсолидиран: </t>
  </si>
  <si>
    <t>ЕИК по БУЛСТАТ 822105378</t>
  </si>
  <si>
    <t>1.Фонд "Индустрия"</t>
  </si>
  <si>
    <t xml:space="preserve">                                              Ръководител:</t>
  </si>
  <si>
    <t>Ръководител: ………………….</t>
  </si>
  <si>
    <t>Име на отчитащото се предприятие:"КАУЧУК" АД</t>
  </si>
  <si>
    <t>Ръководител:……………..</t>
  </si>
  <si>
    <t>Съставител:……………….</t>
  </si>
  <si>
    <t>1."КАУЧУК ИМПЕКС" ООД</t>
  </si>
  <si>
    <t xml:space="preserve"> Ръководител:…………..</t>
  </si>
  <si>
    <t xml:space="preserve">                                                                </t>
  </si>
  <si>
    <t>Дата на съставяне:30.06.2009г.</t>
  </si>
  <si>
    <t>Дата на съставяне:31.12.2009г.</t>
  </si>
  <si>
    <t>Отчетен период:01.01.2009г. - 31.12.2009г.</t>
  </si>
  <si>
    <t>31.12.2009г.</t>
  </si>
  <si>
    <t xml:space="preserve">Дата на съставяне: 31.12.2009г.              </t>
  </si>
  <si>
    <t xml:space="preserve">Дата  на съставяне:31.12.2009г.                                                                                                                        </t>
  </si>
  <si>
    <r>
      <t xml:space="preserve">Отчетен период:01.01.2009г. -31.12.2009г.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</si>
</sst>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C93" sqref="C9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860</v>
      </c>
      <c r="B3" s="573"/>
      <c r="C3" s="573"/>
      <c r="D3" s="573"/>
      <c r="E3" s="462" t="s">
        <v>158</v>
      </c>
      <c r="F3" s="217" t="s">
        <v>862</v>
      </c>
      <c r="G3" s="172"/>
      <c r="H3" s="461" t="s">
        <v>158</v>
      </c>
    </row>
    <row r="4" spans="1:8" ht="15">
      <c r="A4" s="572" t="s">
        <v>861</v>
      </c>
      <c r="B4" s="578"/>
      <c r="C4" s="578"/>
      <c r="D4" s="578"/>
      <c r="E4" s="504" t="s">
        <v>158</v>
      </c>
      <c r="F4" s="574" t="s">
        <v>3</v>
      </c>
      <c r="G4" s="575"/>
      <c r="H4" s="461" t="s">
        <v>158</v>
      </c>
    </row>
    <row r="5" spans="1:8" ht="15">
      <c r="A5" s="572" t="s">
        <v>874</v>
      </c>
      <c r="B5" s="573"/>
      <c r="C5" s="573"/>
      <c r="D5" s="573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1644</v>
      </c>
      <c r="D11" s="151">
        <v>1644</v>
      </c>
      <c r="E11" s="237" t="s">
        <v>21</v>
      </c>
      <c r="F11" s="242" t="s">
        <v>22</v>
      </c>
      <c r="G11" s="152">
        <v>942</v>
      </c>
      <c r="H11" s="152">
        <v>942</v>
      </c>
    </row>
    <row r="12" spans="1:8" ht="15">
      <c r="A12" s="235" t="s">
        <v>23</v>
      </c>
      <c r="B12" s="241" t="s">
        <v>24</v>
      </c>
      <c r="C12" s="151">
        <v>5775</v>
      </c>
      <c r="D12" s="151">
        <v>6274</v>
      </c>
      <c r="E12" s="237" t="s">
        <v>25</v>
      </c>
      <c r="F12" s="242" t="s">
        <v>26</v>
      </c>
      <c r="G12" s="153">
        <v>942</v>
      </c>
      <c r="H12" s="153">
        <v>942</v>
      </c>
    </row>
    <row r="13" spans="1:8" ht="15">
      <c r="A13" s="235" t="s">
        <v>27</v>
      </c>
      <c r="B13" s="241" t="s">
        <v>28</v>
      </c>
      <c r="C13" s="151">
        <v>71</v>
      </c>
      <c r="D13" s="151">
        <v>80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601</v>
      </c>
      <c r="D14" s="151">
        <v>655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210</v>
      </c>
      <c r="D15" s="151">
        <v>278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294</v>
      </c>
      <c r="D16" s="151">
        <v>324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20</v>
      </c>
      <c r="E17" s="243" t="s">
        <v>45</v>
      </c>
      <c r="F17" s="245" t="s">
        <v>46</v>
      </c>
      <c r="G17" s="154">
        <f>G11+G14+G15+G16</f>
        <v>942</v>
      </c>
      <c r="H17" s="154">
        <f>H11+H14+H15+H16</f>
        <v>942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24</v>
      </c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8619</v>
      </c>
      <c r="D19" s="155">
        <f>SUM(D11:D18)</f>
        <v>9275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3780</v>
      </c>
      <c r="H20" s="158">
        <v>3780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16810</v>
      </c>
      <c r="H21" s="156">
        <f>SUM(H22:H24)</f>
        <v>16814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2184</v>
      </c>
      <c r="H22" s="152">
        <v>2184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14626</v>
      </c>
      <c r="H24" s="152">
        <v>14630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20590</v>
      </c>
      <c r="H25" s="154">
        <f>H19+H20+H21</f>
        <v>20594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1741</v>
      </c>
      <c r="H27" s="154">
        <f>SUM(H28:H30)</f>
        <v>1391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1741</v>
      </c>
      <c r="H28" s="152">
        <v>1391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285</v>
      </c>
      <c r="H31" s="152">
        <v>350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2026</v>
      </c>
      <c r="H33" s="154">
        <f>H27+H31+H32</f>
        <v>1741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11</v>
      </c>
      <c r="D34" s="155">
        <f>SUM(D35:D38)</f>
        <v>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23558</v>
      </c>
      <c r="H36" s="154">
        <f>H25+H17+H33</f>
        <v>23277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6</v>
      </c>
      <c r="D38" s="151">
        <v>6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6006</v>
      </c>
      <c r="H44" s="152">
        <v>436</v>
      </c>
    </row>
    <row r="45" spans="1:15" ht="15">
      <c r="A45" s="235" t="s">
        <v>135</v>
      </c>
      <c r="B45" s="249" t="s">
        <v>136</v>
      </c>
      <c r="C45" s="155">
        <f>C34+C39+C44</f>
        <v>11</v>
      </c>
      <c r="D45" s="155">
        <f>D34+D39+D44</f>
        <v>11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6006</v>
      </c>
      <c r="H49" s="154">
        <f>SUM(H43:H48)</f>
        <v>436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29</v>
      </c>
      <c r="H53" s="152">
        <v>29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8630</v>
      </c>
      <c r="D55" s="155">
        <f>D19+D20+D21+D27+D32+D45+D51+D53+D54</f>
        <v>9286</v>
      </c>
      <c r="E55" s="237" t="s">
        <v>171</v>
      </c>
      <c r="F55" s="261" t="s">
        <v>172</v>
      </c>
      <c r="G55" s="154">
        <f>G49+G51+G52+G53+G54</f>
        <v>6035</v>
      </c>
      <c r="H55" s="154">
        <f>H49+H51+H52+H53+H54</f>
        <v>465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6281</v>
      </c>
      <c r="D58" s="151">
        <v>6893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2928</v>
      </c>
      <c r="D59" s="151">
        <v>3817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1460</v>
      </c>
      <c r="D61" s="151">
        <v>726</v>
      </c>
      <c r="E61" s="243" t="s">
        <v>188</v>
      </c>
      <c r="F61" s="272" t="s">
        <v>189</v>
      </c>
      <c r="G61" s="154">
        <f>SUM(G62:G68)</f>
        <v>7475</v>
      </c>
      <c r="H61" s="154">
        <f>SUM(H62:H68)</f>
        <v>9688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1941</v>
      </c>
      <c r="H62" s="152">
        <v>1941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10669</v>
      </c>
      <c r="D64" s="155">
        <f>SUM(D58:D63)</f>
        <v>11436</v>
      </c>
      <c r="E64" s="237" t="s">
        <v>199</v>
      </c>
      <c r="F64" s="242" t="s">
        <v>200</v>
      </c>
      <c r="G64" s="152">
        <v>5480</v>
      </c>
      <c r="H64" s="152">
        <v>7544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</v>
      </c>
      <c r="H66" s="152">
        <v>133</v>
      </c>
    </row>
    <row r="67" spans="1:8" ht="15">
      <c r="A67" s="235" t="s">
        <v>206</v>
      </c>
      <c r="B67" s="241" t="s">
        <v>207</v>
      </c>
      <c r="C67" s="151">
        <v>1699</v>
      </c>
      <c r="D67" s="151">
        <v>1699</v>
      </c>
      <c r="E67" s="237" t="s">
        <v>208</v>
      </c>
      <c r="F67" s="242" t="s">
        <v>209</v>
      </c>
      <c r="G67" s="152">
        <v>30</v>
      </c>
      <c r="H67" s="152">
        <v>57</v>
      </c>
    </row>
    <row r="68" spans="1:8" ht="15">
      <c r="A68" s="235" t="s">
        <v>210</v>
      </c>
      <c r="B68" s="241" t="s">
        <v>211</v>
      </c>
      <c r="C68" s="151">
        <v>7344</v>
      </c>
      <c r="D68" s="151">
        <v>8723</v>
      </c>
      <c r="E68" s="237" t="s">
        <v>212</v>
      </c>
      <c r="F68" s="242" t="s">
        <v>213</v>
      </c>
      <c r="G68" s="152"/>
      <c r="H68" s="152">
        <v>13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110</v>
      </c>
      <c r="H69" s="152">
        <v>6555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30</v>
      </c>
      <c r="D71" s="151"/>
      <c r="E71" s="253" t="s">
        <v>45</v>
      </c>
      <c r="F71" s="273" t="s">
        <v>223</v>
      </c>
      <c r="G71" s="161">
        <f>G59+G60+G61+G69+G70</f>
        <v>7585</v>
      </c>
      <c r="H71" s="161">
        <f>H59+H60+H61+H69+H70</f>
        <v>16243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661</v>
      </c>
      <c r="D72" s="151">
        <v>1047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7600</v>
      </c>
      <c r="D74" s="151">
        <v>7536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17334</v>
      </c>
      <c r="D75" s="155">
        <f>SUM(D67:D74)</f>
        <v>19005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7585</v>
      </c>
      <c r="H79" s="162">
        <f>H71+H74+H75+H76</f>
        <v>16243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10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529</v>
      </c>
      <c r="D88" s="151">
        <v>241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539</v>
      </c>
      <c r="D91" s="155">
        <f>SUM(D87:D90)</f>
        <v>253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6</v>
      </c>
      <c r="D92" s="151">
        <v>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28548</v>
      </c>
      <c r="D93" s="155">
        <f>D64+D75+D84+D91+D92</f>
        <v>30699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37178</v>
      </c>
      <c r="D94" s="164">
        <f>D93+D55</f>
        <v>39985</v>
      </c>
      <c r="E94" s="449" t="s">
        <v>269</v>
      </c>
      <c r="F94" s="289" t="s">
        <v>270</v>
      </c>
      <c r="G94" s="165">
        <f>G36+G39+G55+G79</f>
        <v>37178</v>
      </c>
      <c r="H94" s="165">
        <f>H36+H39+H55+H79</f>
        <v>39985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1:8" ht="15">
      <c r="A99" s="169" t="s">
        <v>871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865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67:D74 C92:D92 G11:H13 G74:H76 C87:D90 G22:H24 G31:H31 G19:H19 G28:H28 G43:H48 G59:H60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849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6">
      <selection activeCell="C16" sqref="C1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 </v>
      </c>
      <c r="C2" s="581"/>
      <c r="D2" s="581"/>
      <c r="E2" s="581"/>
      <c r="F2" s="583" t="s">
        <v>2</v>
      </c>
      <c r="G2" s="583"/>
      <c r="H2" s="526" t="str">
        <f>'справка №1-БАЛАНС'!H3</f>
        <v> </v>
      </c>
    </row>
    <row r="3" spans="1:8" ht="15">
      <c r="A3" s="467" t="s">
        <v>274</v>
      </c>
      <c r="B3" s="581" t="str">
        <f>'справка №1-БАЛАНС'!E4</f>
        <v> </v>
      </c>
      <c r="C3" s="581"/>
      <c r="D3" s="581"/>
      <c r="E3" s="58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2" t="str">
        <f>'справка №1-БАЛАНС'!E5</f>
        <v> 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9580</v>
      </c>
      <c r="D9" s="46">
        <v>17005</v>
      </c>
      <c r="E9" s="298" t="s">
        <v>284</v>
      </c>
      <c r="F9" s="549" t="s">
        <v>285</v>
      </c>
      <c r="G9" s="550">
        <v>13185</v>
      </c>
      <c r="H9" s="550">
        <v>21337</v>
      </c>
    </row>
    <row r="10" spans="1:8" ht="12">
      <c r="A10" s="298" t="s">
        <v>286</v>
      </c>
      <c r="B10" s="299" t="s">
        <v>287</v>
      </c>
      <c r="C10" s="46">
        <v>680</v>
      </c>
      <c r="D10" s="46">
        <v>1005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647</v>
      </c>
      <c r="D11" s="46">
        <v>729</v>
      </c>
      <c r="E11" s="300" t="s">
        <v>292</v>
      </c>
      <c r="F11" s="549" t="s">
        <v>293</v>
      </c>
      <c r="G11" s="550">
        <v>13</v>
      </c>
      <c r="H11" s="550">
        <v>11</v>
      </c>
    </row>
    <row r="12" spans="1:8" ht="12">
      <c r="A12" s="298" t="s">
        <v>294</v>
      </c>
      <c r="B12" s="299" t="s">
        <v>295</v>
      </c>
      <c r="C12" s="46">
        <v>1362</v>
      </c>
      <c r="D12" s="46">
        <v>1933</v>
      </c>
      <c r="E12" s="300" t="s">
        <v>77</v>
      </c>
      <c r="F12" s="549" t="s">
        <v>296</v>
      </c>
      <c r="G12" s="550">
        <v>83</v>
      </c>
      <c r="H12" s="550">
        <v>1982</v>
      </c>
    </row>
    <row r="13" spans="1:18" ht="12">
      <c r="A13" s="298" t="s">
        <v>297</v>
      </c>
      <c r="B13" s="299" t="s">
        <v>298</v>
      </c>
      <c r="C13" s="46">
        <v>230</v>
      </c>
      <c r="D13" s="46">
        <v>379</v>
      </c>
      <c r="E13" s="301" t="s">
        <v>50</v>
      </c>
      <c r="F13" s="551" t="s">
        <v>299</v>
      </c>
      <c r="G13" s="548">
        <f>SUM(G9:G12)</f>
        <v>13281</v>
      </c>
      <c r="H13" s="548">
        <f>SUM(H9:H12)</f>
        <v>23330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2253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-292</v>
      </c>
      <c r="D15" s="47">
        <v>-1343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135</v>
      </c>
      <c r="D16" s="47">
        <v>390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12342</v>
      </c>
      <c r="D19" s="49">
        <f>SUM(D9:D15)+D16</f>
        <v>22351</v>
      </c>
      <c r="E19" s="304" t="s">
        <v>316</v>
      </c>
      <c r="F19" s="552" t="s">
        <v>317</v>
      </c>
      <c r="G19" s="550">
        <v>2</v>
      </c>
      <c r="H19" s="550">
        <v>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381</v>
      </c>
      <c r="D22" s="46">
        <v>477</v>
      </c>
      <c r="E22" s="304" t="s">
        <v>325</v>
      </c>
      <c r="F22" s="552" t="s">
        <v>326</v>
      </c>
      <c r="G22" s="550">
        <v>22</v>
      </c>
      <c r="H22" s="550">
        <v>711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</v>
      </c>
      <c r="H23" s="550"/>
    </row>
    <row r="24" spans="1:18" ht="12">
      <c r="A24" s="298" t="s">
        <v>331</v>
      </c>
      <c r="B24" s="305" t="s">
        <v>332</v>
      </c>
      <c r="C24" s="46">
        <v>26</v>
      </c>
      <c r="D24" s="46">
        <v>647</v>
      </c>
      <c r="E24" s="301" t="s">
        <v>102</v>
      </c>
      <c r="F24" s="554" t="s">
        <v>333</v>
      </c>
      <c r="G24" s="548">
        <f>SUM(G19:G23)</f>
        <v>25</v>
      </c>
      <c r="H24" s="548">
        <f>SUM(H19:H23)</f>
        <v>732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100</v>
      </c>
      <c r="D25" s="46">
        <v>57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507</v>
      </c>
      <c r="D26" s="49">
        <f>SUM(D22:D25)</f>
        <v>1181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12849</v>
      </c>
      <c r="D28" s="50">
        <f>D26+D19</f>
        <v>23532</v>
      </c>
      <c r="E28" s="127" t="s">
        <v>338</v>
      </c>
      <c r="F28" s="554" t="s">
        <v>339</v>
      </c>
      <c r="G28" s="548">
        <f>G13+G15+G24</f>
        <v>13306</v>
      </c>
      <c r="H28" s="548">
        <f>H13+H15+H24</f>
        <v>24062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457</v>
      </c>
      <c r="D30" s="50">
        <f>IF((H28-D28)&gt;0,H28-D28,0)</f>
        <v>530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12849</v>
      </c>
      <c r="D33" s="49">
        <f>D28+D31+D32</f>
        <v>23532</v>
      </c>
      <c r="E33" s="127" t="s">
        <v>352</v>
      </c>
      <c r="F33" s="554" t="s">
        <v>353</v>
      </c>
      <c r="G33" s="53">
        <f>G32+G31+G28</f>
        <v>13306</v>
      </c>
      <c r="H33" s="53">
        <f>H32+H31+H28</f>
        <v>24062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457</v>
      </c>
      <c r="D34" s="50">
        <f>IF((H33-D33)&gt;0,H33-D33,0)</f>
        <v>530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172</v>
      </c>
      <c r="D35" s="49">
        <f>D36+D37+D38</f>
        <v>180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172</v>
      </c>
      <c r="D36" s="46">
        <v>180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285</v>
      </c>
      <c r="D39" s="460">
        <f>+IF((H33-D33-D35)&gt;0,H33-D33-D35,0)</f>
        <v>350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285</v>
      </c>
      <c r="D41" s="52">
        <f>IF(D39-D40&gt;0,D39-D40,0)</f>
        <v>350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13306</v>
      </c>
      <c r="D42" s="53">
        <f>D33+D35+D39</f>
        <v>24062</v>
      </c>
      <c r="E42" s="128" t="s">
        <v>379</v>
      </c>
      <c r="F42" s="129" t="s">
        <v>380</v>
      </c>
      <c r="G42" s="53">
        <f>G39+G33</f>
        <v>13306</v>
      </c>
      <c r="H42" s="53">
        <f>H39+H33</f>
        <v>24062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858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 t="s">
        <v>875</v>
      </c>
      <c r="C48" s="427" t="s">
        <v>381</v>
      </c>
      <c r="D48" s="579" t="s">
        <v>864</v>
      </c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/>
      <c r="D50" s="580"/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118110236220472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&amp;C&amp;"A4p,  Normal"
&amp;R&amp;"Times New Roman Cyr,Regular"&amp;9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7">
      <pane xSplit="11640" topLeftCell="C1" activePane="topLeft" state="split"/>
      <selection pane="topLeft" activeCell="A50" sqref="A50"/>
      <selection pane="topRight"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16069</v>
      </c>
      <c r="D10" s="54">
        <v>24792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-13396</v>
      </c>
      <c r="D11" s="54">
        <v>-25893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-853</v>
      </c>
      <c r="D13" s="54">
        <v>-1055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-167</v>
      </c>
      <c r="D15" s="54">
        <v>-299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-41</v>
      </c>
      <c r="D17" s="54">
        <v>-42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-7</v>
      </c>
      <c r="D18" s="54">
        <v>63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1600</v>
      </c>
      <c r="D20" s="55">
        <f>SUM(D10:D19)</f>
        <v>-2437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12423</v>
      </c>
      <c r="D36" s="54">
        <v>2357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-6853</v>
      </c>
      <c r="D37" s="54">
        <v>-7077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-477</v>
      </c>
      <c r="D39" s="54">
        <v>-515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5093</v>
      </c>
      <c r="D42" s="55">
        <f>SUM(D34:D41)</f>
        <v>-5235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6693</v>
      </c>
      <c r="D43" s="55">
        <f>D42+D32+D20</f>
        <v>-7674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332</v>
      </c>
      <c r="D44" s="132">
        <v>1558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7025</v>
      </c>
      <c r="D45" s="55">
        <f>D44+D43</f>
        <v>-6116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567</v>
      </c>
      <c r="D46" s="56">
        <v>332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 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 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942</v>
      </c>
      <c r="D11" s="58">
        <f>'справка №1-БАЛАНС'!H19</f>
        <v>0</v>
      </c>
      <c r="E11" s="58">
        <f>'справка №1-БАЛАНС'!H20</f>
        <v>3780</v>
      </c>
      <c r="F11" s="58">
        <f>'справка №1-БАЛАНС'!H22</f>
        <v>2184</v>
      </c>
      <c r="G11" s="58">
        <f>'справка №1-БАЛАНС'!H23</f>
        <v>0</v>
      </c>
      <c r="H11" s="60">
        <v>14630</v>
      </c>
      <c r="I11" s="58">
        <f>'справка №1-БАЛАНС'!H28+'справка №1-БАЛАНС'!H31</f>
        <v>1741</v>
      </c>
      <c r="J11" s="58">
        <f>'справка №1-БАЛАНС'!H29+'справка №1-БАЛАНС'!H32</f>
        <v>0</v>
      </c>
      <c r="K11" s="60"/>
      <c r="L11" s="344">
        <f aca="true" t="shared" si="0" ref="L11:L32">SUM(C11:K11)</f>
        <v>23277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 aca="true" t="shared" si="1" ref="C12:K12">C13+C14</f>
        <v>0</v>
      </c>
      <c r="D12" s="59">
        <f t="shared" si="1"/>
        <v>0</v>
      </c>
      <c r="E12" s="59">
        <f t="shared" si="1"/>
        <v>0</v>
      </c>
      <c r="F12" s="59">
        <f t="shared" si="1"/>
        <v>0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344">
        <f t="shared" si="0"/>
        <v>0</v>
      </c>
      <c r="M12" s="59">
        <f>M13+M14</f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0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0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 aca="true" t="shared" si="2" ref="C15:K15">C11+C12</f>
        <v>942</v>
      </c>
      <c r="D15" s="61">
        <f t="shared" si="2"/>
        <v>0</v>
      </c>
      <c r="E15" s="61">
        <f t="shared" si="2"/>
        <v>3780</v>
      </c>
      <c r="F15" s="61">
        <f t="shared" si="2"/>
        <v>2184</v>
      </c>
      <c r="G15" s="61">
        <f t="shared" si="2"/>
        <v>0</v>
      </c>
      <c r="H15" s="61">
        <f t="shared" si="2"/>
        <v>14630</v>
      </c>
      <c r="I15" s="61">
        <f t="shared" si="2"/>
        <v>1741</v>
      </c>
      <c r="J15" s="61">
        <f t="shared" si="2"/>
        <v>0</v>
      </c>
      <c r="K15" s="61">
        <f t="shared" si="2"/>
        <v>0</v>
      </c>
      <c r="L15" s="344">
        <f t="shared" si="0"/>
        <v>23277</v>
      </c>
      <c r="M15" s="61">
        <f>M11+M12</f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285</v>
      </c>
      <c r="J16" s="345">
        <f>+'справка №1-БАЛАНС'!G32</f>
        <v>0</v>
      </c>
      <c r="K16" s="60"/>
      <c r="L16" s="344">
        <f t="shared" si="0"/>
        <v>285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 aca="true" t="shared" si="3" ref="C17:K17">C18+C19</f>
        <v>0</v>
      </c>
      <c r="D17" s="62">
        <f t="shared" si="3"/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44">
        <f t="shared" si="0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0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0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0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 aca="true" t="shared" si="4" ref="C21:K21">C22-C23</f>
        <v>0</v>
      </c>
      <c r="D21" s="59">
        <f t="shared" si="4"/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0"/>
        <v>0</v>
      </c>
      <c r="M21" s="59">
        <f>M22-M23</f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0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0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 aca="true" t="shared" si="5" ref="C24:K24">C25-C26</f>
        <v>0</v>
      </c>
      <c r="D24" s="59">
        <f t="shared" si="5"/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0"/>
        <v>0</v>
      </c>
      <c r="M24" s="59">
        <f>M25-M26</f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0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0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0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-4</v>
      </c>
      <c r="I28" s="60"/>
      <c r="J28" s="60"/>
      <c r="K28" s="60"/>
      <c r="L28" s="344">
        <f t="shared" si="0"/>
        <v>-4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 aca="true" t="shared" si="6" ref="C29:K29">C17+C20+C21+C24+C28+C27+C15+C16</f>
        <v>942</v>
      </c>
      <c r="D29" s="59">
        <f t="shared" si="6"/>
        <v>0</v>
      </c>
      <c r="E29" s="59">
        <f t="shared" si="6"/>
        <v>3780</v>
      </c>
      <c r="F29" s="59">
        <f t="shared" si="6"/>
        <v>2184</v>
      </c>
      <c r="G29" s="59">
        <f t="shared" si="6"/>
        <v>0</v>
      </c>
      <c r="H29" s="59">
        <f t="shared" si="6"/>
        <v>14626</v>
      </c>
      <c r="I29" s="59">
        <f t="shared" si="6"/>
        <v>2026</v>
      </c>
      <c r="J29" s="59">
        <f t="shared" si="6"/>
        <v>0</v>
      </c>
      <c r="K29" s="59">
        <f t="shared" si="6"/>
        <v>0</v>
      </c>
      <c r="L29" s="344">
        <f t="shared" si="0"/>
        <v>23558</v>
      </c>
      <c r="M29" s="59">
        <f>M17+M20+M21+M24+M28+M27+M15+M16</f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0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0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942</v>
      </c>
      <c r="D32" s="59">
        <f t="shared" si="7"/>
        <v>0</v>
      </c>
      <c r="E32" s="59">
        <f t="shared" si="7"/>
        <v>3780</v>
      </c>
      <c r="F32" s="59">
        <f t="shared" si="7"/>
        <v>2184</v>
      </c>
      <c r="G32" s="59">
        <f t="shared" si="7"/>
        <v>0</v>
      </c>
      <c r="H32" s="59">
        <f t="shared" si="7"/>
        <v>14626</v>
      </c>
      <c r="I32" s="59">
        <f t="shared" si="7"/>
        <v>2026</v>
      </c>
      <c r="J32" s="59">
        <f t="shared" si="7"/>
        <v>0</v>
      </c>
      <c r="K32" s="59">
        <f t="shared" si="7"/>
        <v>0</v>
      </c>
      <c r="L32" s="344">
        <f t="shared" si="0"/>
        <v>23558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859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870</v>
      </c>
      <c r="K38" s="15"/>
      <c r="L38" s="587"/>
      <c r="M38" s="58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8">
      <selection activeCell="K17" sqref="K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 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 </v>
      </c>
      <c r="D3" s="596"/>
      <c r="E3" s="596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1644</v>
      </c>
      <c r="E9" s="189"/>
      <c r="F9" s="189"/>
      <c r="G9" s="74">
        <f aca="true" t="shared" si="0" ref="G9:G25">D9+E9-F9</f>
        <v>1644</v>
      </c>
      <c r="H9" s="65"/>
      <c r="I9" s="65"/>
      <c r="J9" s="74">
        <f aca="true" t="shared" si="1" ref="J9:J25">G9+H9-I9</f>
        <v>1644</v>
      </c>
      <c r="K9" s="65"/>
      <c r="L9" s="65"/>
      <c r="M9" s="65"/>
      <c r="N9" s="74">
        <f aca="true" t="shared" si="2" ref="N9:N25">K9+L9-M9</f>
        <v>0</v>
      </c>
      <c r="O9" s="65"/>
      <c r="P9" s="65"/>
      <c r="Q9" s="74">
        <f aca="true" t="shared" si="3" ref="Q9:Q25">N9+O9-P9</f>
        <v>0</v>
      </c>
      <c r="R9" s="74">
        <f aca="true" t="shared" si="4" ref="R9:R25">J9-Q9</f>
        <v>1644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12531</v>
      </c>
      <c r="E10" s="189"/>
      <c r="F10" s="189"/>
      <c r="G10" s="74">
        <f t="shared" si="0"/>
        <v>12531</v>
      </c>
      <c r="H10" s="65"/>
      <c r="I10" s="65"/>
      <c r="J10" s="74">
        <f t="shared" si="1"/>
        <v>12531</v>
      </c>
      <c r="K10" s="65">
        <v>6259</v>
      </c>
      <c r="L10" s="65">
        <v>499</v>
      </c>
      <c r="M10" s="65"/>
      <c r="N10" s="74">
        <f t="shared" si="2"/>
        <v>6758</v>
      </c>
      <c r="O10" s="65"/>
      <c r="P10" s="65"/>
      <c r="Q10" s="74">
        <f t="shared" si="3"/>
        <v>6758</v>
      </c>
      <c r="R10" s="74">
        <f t="shared" si="4"/>
        <v>5773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15637</v>
      </c>
      <c r="E11" s="189"/>
      <c r="F11" s="189"/>
      <c r="G11" s="74">
        <f t="shared" si="0"/>
        <v>15637</v>
      </c>
      <c r="H11" s="65"/>
      <c r="I11" s="65"/>
      <c r="J11" s="74">
        <f t="shared" si="1"/>
        <v>15637</v>
      </c>
      <c r="K11" s="65">
        <v>15632</v>
      </c>
      <c r="L11" s="65">
        <v>5</v>
      </c>
      <c r="M11" s="65"/>
      <c r="N11" s="74">
        <f t="shared" si="2"/>
        <v>15637</v>
      </c>
      <c r="O11" s="65"/>
      <c r="P11" s="65"/>
      <c r="Q11" s="74">
        <f t="shared" si="3"/>
        <v>15637</v>
      </c>
      <c r="R11" s="74">
        <f t="shared" si="4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1423</v>
      </c>
      <c r="E12" s="189"/>
      <c r="F12" s="189"/>
      <c r="G12" s="74">
        <f t="shared" si="0"/>
        <v>1423</v>
      </c>
      <c r="H12" s="65"/>
      <c r="I12" s="65"/>
      <c r="J12" s="74">
        <f t="shared" si="1"/>
        <v>1423</v>
      </c>
      <c r="K12" s="65">
        <v>693</v>
      </c>
      <c r="L12" s="65">
        <v>58</v>
      </c>
      <c r="M12" s="65"/>
      <c r="N12" s="74">
        <f t="shared" si="2"/>
        <v>751</v>
      </c>
      <c r="O12" s="65"/>
      <c r="P12" s="65"/>
      <c r="Q12" s="74">
        <f t="shared" si="3"/>
        <v>751</v>
      </c>
      <c r="R12" s="74">
        <f t="shared" si="4"/>
        <v>672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831</v>
      </c>
      <c r="E13" s="189">
        <v>34</v>
      </c>
      <c r="F13" s="189"/>
      <c r="G13" s="74">
        <f t="shared" si="0"/>
        <v>865</v>
      </c>
      <c r="H13" s="65"/>
      <c r="I13" s="65"/>
      <c r="J13" s="74">
        <f t="shared" si="1"/>
        <v>865</v>
      </c>
      <c r="K13" s="65">
        <v>553</v>
      </c>
      <c r="L13" s="65">
        <v>102</v>
      </c>
      <c r="M13" s="65"/>
      <c r="N13" s="74">
        <f t="shared" si="2"/>
        <v>655</v>
      </c>
      <c r="O13" s="65"/>
      <c r="P13" s="65"/>
      <c r="Q13" s="74">
        <f t="shared" si="3"/>
        <v>655</v>
      </c>
      <c r="R13" s="74">
        <f t="shared" si="4"/>
        <v>210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656</v>
      </c>
      <c r="E14" s="189"/>
      <c r="F14" s="189"/>
      <c r="G14" s="74">
        <f t="shared" si="0"/>
        <v>656</v>
      </c>
      <c r="H14" s="65"/>
      <c r="I14" s="65"/>
      <c r="J14" s="74">
        <f t="shared" si="1"/>
        <v>656</v>
      </c>
      <c r="K14" s="65">
        <v>331</v>
      </c>
      <c r="L14" s="65">
        <v>31</v>
      </c>
      <c r="M14" s="65"/>
      <c r="N14" s="74">
        <f t="shared" si="2"/>
        <v>362</v>
      </c>
      <c r="O14" s="65"/>
      <c r="P14" s="65"/>
      <c r="Q14" s="74">
        <f t="shared" si="3"/>
        <v>362</v>
      </c>
      <c r="R14" s="74">
        <f t="shared" si="4"/>
        <v>294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0"/>
        <v>0</v>
      </c>
      <c r="H15" s="458"/>
      <c r="I15" s="458"/>
      <c r="J15" s="74">
        <f t="shared" si="1"/>
        <v>0</v>
      </c>
      <c r="K15" s="458"/>
      <c r="L15" s="458"/>
      <c r="M15" s="458"/>
      <c r="N15" s="74">
        <f t="shared" si="2"/>
        <v>0</v>
      </c>
      <c r="O15" s="458"/>
      <c r="P15" s="458"/>
      <c r="Q15" s="74">
        <f t="shared" si="3"/>
        <v>0</v>
      </c>
      <c r="R15" s="74">
        <f t="shared" si="4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141</v>
      </c>
      <c r="E16" s="189">
        <v>9</v>
      </c>
      <c r="F16" s="189"/>
      <c r="G16" s="74">
        <f t="shared" si="0"/>
        <v>150</v>
      </c>
      <c r="H16" s="65"/>
      <c r="I16" s="65"/>
      <c r="J16" s="74">
        <f t="shared" si="1"/>
        <v>150</v>
      </c>
      <c r="K16" s="65">
        <v>121</v>
      </c>
      <c r="L16" s="65">
        <v>6</v>
      </c>
      <c r="M16" s="65"/>
      <c r="N16" s="74">
        <f t="shared" si="2"/>
        <v>127</v>
      </c>
      <c r="O16" s="65"/>
      <c r="P16" s="65"/>
      <c r="Q16" s="74">
        <f t="shared" si="3"/>
        <v>127</v>
      </c>
      <c r="R16" s="74">
        <f t="shared" si="4"/>
        <v>23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32863</v>
      </c>
      <c r="E17" s="194">
        <f>SUM(E9:E16)</f>
        <v>43</v>
      </c>
      <c r="F17" s="194">
        <f>SUM(F9:F16)</f>
        <v>0</v>
      </c>
      <c r="G17" s="74">
        <f t="shared" si="0"/>
        <v>32906</v>
      </c>
      <c r="H17" s="75">
        <f>SUM(H9:H16)</f>
        <v>0</v>
      </c>
      <c r="I17" s="75">
        <f>SUM(I9:I16)</f>
        <v>0</v>
      </c>
      <c r="J17" s="74">
        <f t="shared" si="1"/>
        <v>32906</v>
      </c>
      <c r="K17" s="75">
        <f>SUM(K9:K16)</f>
        <v>23589</v>
      </c>
      <c r="L17" s="75">
        <f>SUM(L9:L16)</f>
        <v>701</v>
      </c>
      <c r="M17" s="75">
        <f>SUM(M9:M16)</f>
        <v>0</v>
      </c>
      <c r="N17" s="74">
        <f t="shared" si="2"/>
        <v>24290</v>
      </c>
      <c r="O17" s="75">
        <f>SUM(O9:O16)</f>
        <v>0</v>
      </c>
      <c r="P17" s="75">
        <f>SUM(P9:P16)</f>
        <v>0</v>
      </c>
      <c r="Q17" s="74">
        <f t="shared" si="3"/>
        <v>24290</v>
      </c>
      <c r="R17" s="74">
        <f t="shared" si="4"/>
        <v>8616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0"/>
        <v>0</v>
      </c>
      <c r="H18" s="63"/>
      <c r="I18" s="63"/>
      <c r="J18" s="74">
        <f t="shared" si="1"/>
        <v>0</v>
      </c>
      <c r="K18" s="63"/>
      <c r="L18" s="63"/>
      <c r="M18" s="63"/>
      <c r="N18" s="74">
        <f t="shared" si="2"/>
        <v>0</v>
      </c>
      <c r="O18" s="63"/>
      <c r="P18" s="63"/>
      <c r="Q18" s="74">
        <f t="shared" si="3"/>
        <v>0</v>
      </c>
      <c r="R18" s="74">
        <f t="shared" si="4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0"/>
        <v>0</v>
      </c>
      <c r="H19" s="63"/>
      <c r="I19" s="63"/>
      <c r="J19" s="74">
        <f t="shared" si="1"/>
        <v>0</v>
      </c>
      <c r="K19" s="63"/>
      <c r="L19" s="63"/>
      <c r="M19" s="63"/>
      <c r="N19" s="74">
        <f t="shared" si="2"/>
        <v>0</v>
      </c>
      <c r="O19" s="63"/>
      <c r="P19" s="63"/>
      <c r="Q19" s="74">
        <f t="shared" si="3"/>
        <v>0</v>
      </c>
      <c r="R19" s="74">
        <f t="shared" si="4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0"/>
        <v>0</v>
      </c>
      <c r="H20" s="64"/>
      <c r="I20" s="64"/>
      <c r="J20" s="74">
        <f t="shared" si="1"/>
        <v>0</v>
      </c>
      <c r="K20" s="64"/>
      <c r="L20" s="64"/>
      <c r="M20" s="64"/>
      <c r="N20" s="74">
        <f t="shared" si="2"/>
        <v>0</v>
      </c>
      <c r="O20" s="64"/>
      <c r="P20" s="64"/>
      <c r="Q20" s="74">
        <f t="shared" si="3"/>
        <v>0</v>
      </c>
      <c r="R20" s="74">
        <f t="shared" si="4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0"/>
        <v>0</v>
      </c>
      <c r="H21" s="65"/>
      <c r="I21" s="65"/>
      <c r="J21" s="74">
        <f t="shared" si="1"/>
        <v>0</v>
      </c>
      <c r="K21" s="65"/>
      <c r="L21" s="65"/>
      <c r="M21" s="65"/>
      <c r="N21" s="74">
        <f t="shared" si="2"/>
        <v>0</v>
      </c>
      <c r="O21" s="65"/>
      <c r="P21" s="65"/>
      <c r="Q21" s="74">
        <f t="shared" si="3"/>
        <v>0</v>
      </c>
      <c r="R21" s="74">
        <f t="shared" si="4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29</v>
      </c>
      <c r="E22" s="189"/>
      <c r="F22" s="189"/>
      <c r="G22" s="74">
        <f t="shared" si="0"/>
        <v>29</v>
      </c>
      <c r="H22" s="65"/>
      <c r="I22" s="65"/>
      <c r="J22" s="74">
        <f t="shared" si="1"/>
        <v>29</v>
      </c>
      <c r="K22" s="65">
        <v>29</v>
      </c>
      <c r="L22" s="65"/>
      <c r="M22" s="65"/>
      <c r="N22" s="74">
        <f t="shared" si="2"/>
        <v>29</v>
      </c>
      <c r="O22" s="65"/>
      <c r="P22" s="65"/>
      <c r="Q22" s="74">
        <f t="shared" si="3"/>
        <v>29</v>
      </c>
      <c r="R22" s="74">
        <f t="shared" si="4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0"/>
        <v>0</v>
      </c>
      <c r="H23" s="65"/>
      <c r="I23" s="65"/>
      <c r="J23" s="74">
        <f t="shared" si="1"/>
        <v>0</v>
      </c>
      <c r="K23" s="65"/>
      <c r="L23" s="65"/>
      <c r="M23" s="65"/>
      <c r="N23" s="74">
        <f t="shared" si="2"/>
        <v>0</v>
      </c>
      <c r="O23" s="65"/>
      <c r="P23" s="65"/>
      <c r="Q23" s="74">
        <f t="shared" si="3"/>
        <v>0</v>
      </c>
      <c r="R23" s="74">
        <f t="shared" si="4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0"/>
        <v>0</v>
      </c>
      <c r="H24" s="65"/>
      <c r="I24" s="65"/>
      <c r="J24" s="74">
        <f t="shared" si="1"/>
        <v>0</v>
      </c>
      <c r="K24" s="65"/>
      <c r="L24" s="65"/>
      <c r="M24" s="65"/>
      <c r="N24" s="74">
        <f t="shared" si="2"/>
        <v>0</v>
      </c>
      <c r="O24" s="65"/>
      <c r="P24" s="65"/>
      <c r="Q24" s="74">
        <f t="shared" si="3"/>
        <v>0</v>
      </c>
      <c r="R24" s="74">
        <f t="shared" si="4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29</v>
      </c>
      <c r="E25" s="190">
        <f>SUM(E21:E24)</f>
        <v>0</v>
      </c>
      <c r="F25" s="190">
        <f>SUM(F21:F24)</f>
        <v>0</v>
      </c>
      <c r="G25" s="67">
        <f t="shared" si="0"/>
        <v>29</v>
      </c>
      <c r="H25" s="66">
        <f>SUM(H21:H24)</f>
        <v>0</v>
      </c>
      <c r="I25" s="66">
        <f>SUM(I21:I24)</f>
        <v>0</v>
      </c>
      <c r="J25" s="67">
        <f t="shared" si="1"/>
        <v>29</v>
      </c>
      <c r="K25" s="66">
        <f>SUM(K21:K24)</f>
        <v>29</v>
      </c>
      <c r="L25" s="66">
        <f>SUM(L21:L24)</f>
        <v>0</v>
      </c>
      <c r="M25" s="66">
        <f>SUM(M21:M24)</f>
        <v>0</v>
      </c>
      <c r="N25" s="67">
        <f t="shared" si="2"/>
        <v>29</v>
      </c>
      <c r="O25" s="66">
        <f>SUM(O21:O24)</f>
        <v>0</v>
      </c>
      <c r="P25" s="66">
        <f>SUM(P21:P24)</f>
        <v>0</v>
      </c>
      <c r="Q25" s="67">
        <f t="shared" si="3"/>
        <v>29</v>
      </c>
      <c r="R25" s="67">
        <f t="shared" si="4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11</v>
      </c>
      <c r="E27" s="192">
        <f>SUM(E28:E31)</f>
        <v>0</v>
      </c>
      <c r="F27" s="192">
        <f>SUM(F28:F31)</f>
        <v>0</v>
      </c>
      <c r="G27" s="71">
        <f aca="true" t="shared" si="5" ref="G27:G39">D27+E27-F27</f>
        <v>11</v>
      </c>
      <c r="H27" s="70">
        <f>SUM(H28:H31)</f>
        <v>0</v>
      </c>
      <c r="I27" s="70">
        <f>SUM(I28:I31)</f>
        <v>0</v>
      </c>
      <c r="J27" s="71">
        <f aca="true" t="shared" si="6" ref="J27:J39">G27+H27-I27</f>
        <v>11</v>
      </c>
      <c r="K27" s="70">
        <f>SUM(K28:K31)</f>
        <v>0</v>
      </c>
      <c r="L27" s="70">
        <f>SUM(L28:L31)</f>
        <v>0</v>
      </c>
      <c r="M27" s="70">
        <f>SUM(M28:M31)</f>
        <v>0</v>
      </c>
      <c r="N27" s="71">
        <f aca="true" t="shared" si="7" ref="N27:N39">K27+L27-M27</f>
        <v>0</v>
      </c>
      <c r="O27" s="70">
        <f>SUM(O28:O31)</f>
        <v>0</v>
      </c>
      <c r="P27" s="70">
        <f>SUM(P28:P31)</f>
        <v>0</v>
      </c>
      <c r="Q27" s="71">
        <f aca="true" t="shared" si="8" ref="Q27:Q39">N27+O27-P27</f>
        <v>0</v>
      </c>
      <c r="R27" s="71">
        <f aca="true" t="shared" si="9" ref="R27:R39">J27-Q27</f>
        <v>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5</v>
      </c>
      <c r="E28" s="189"/>
      <c r="F28" s="189"/>
      <c r="G28" s="74">
        <f t="shared" si="5"/>
        <v>5</v>
      </c>
      <c r="H28" s="65"/>
      <c r="I28" s="65"/>
      <c r="J28" s="74">
        <f t="shared" si="6"/>
        <v>5</v>
      </c>
      <c r="K28" s="72"/>
      <c r="L28" s="72"/>
      <c r="M28" s="72"/>
      <c r="N28" s="74">
        <f t="shared" si="7"/>
        <v>0</v>
      </c>
      <c r="O28" s="72"/>
      <c r="P28" s="72"/>
      <c r="Q28" s="74">
        <f t="shared" si="8"/>
        <v>0</v>
      </c>
      <c r="R28" s="74">
        <f t="shared" si="9"/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5"/>
        <v>0</v>
      </c>
      <c r="H29" s="72"/>
      <c r="I29" s="72"/>
      <c r="J29" s="74">
        <f t="shared" si="6"/>
        <v>0</v>
      </c>
      <c r="K29" s="72"/>
      <c r="L29" s="72"/>
      <c r="M29" s="72"/>
      <c r="N29" s="74">
        <f t="shared" si="7"/>
        <v>0</v>
      </c>
      <c r="O29" s="72"/>
      <c r="P29" s="72"/>
      <c r="Q29" s="74">
        <f t="shared" si="8"/>
        <v>0</v>
      </c>
      <c r="R29" s="74">
        <f t="shared" si="9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5"/>
        <v>0</v>
      </c>
      <c r="H30" s="72"/>
      <c r="I30" s="72"/>
      <c r="J30" s="74">
        <f t="shared" si="6"/>
        <v>0</v>
      </c>
      <c r="K30" s="72"/>
      <c r="L30" s="72"/>
      <c r="M30" s="72"/>
      <c r="N30" s="74">
        <f t="shared" si="7"/>
        <v>0</v>
      </c>
      <c r="O30" s="72"/>
      <c r="P30" s="72"/>
      <c r="Q30" s="74">
        <f t="shared" si="8"/>
        <v>0</v>
      </c>
      <c r="R30" s="74">
        <f t="shared" si="9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>
        <v>6</v>
      </c>
      <c r="E31" s="189"/>
      <c r="F31" s="189"/>
      <c r="G31" s="74">
        <f t="shared" si="5"/>
        <v>6</v>
      </c>
      <c r="H31" s="72"/>
      <c r="I31" s="72"/>
      <c r="J31" s="74">
        <f t="shared" si="6"/>
        <v>6</v>
      </c>
      <c r="K31" s="72"/>
      <c r="L31" s="72"/>
      <c r="M31" s="72"/>
      <c r="N31" s="74">
        <f t="shared" si="7"/>
        <v>0</v>
      </c>
      <c r="O31" s="72"/>
      <c r="P31" s="72"/>
      <c r="Q31" s="74">
        <f t="shared" si="8"/>
        <v>0</v>
      </c>
      <c r="R31" s="74">
        <f t="shared" si="9"/>
        <v>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>SUM(E33:E36)</f>
        <v>0</v>
      </c>
      <c r="F32" s="193">
        <f>SUM(F33:F36)</f>
        <v>0</v>
      </c>
      <c r="G32" s="74">
        <f t="shared" si="5"/>
        <v>0</v>
      </c>
      <c r="H32" s="73">
        <f>SUM(H33:H36)</f>
        <v>0</v>
      </c>
      <c r="I32" s="73">
        <f>SUM(I33:I36)</f>
        <v>0</v>
      </c>
      <c r="J32" s="74">
        <f t="shared" si="6"/>
        <v>0</v>
      </c>
      <c r="K32" s="73">
        <f>SUM(K33:K36)</f>
        <v>0</v>
      </c>
      <c r="L32" s="73">
        <f>SUM(L33:L36)</f>
        <v>0</v>
      </c>
      <c r="M32" s="73">
        <f>SUM(M33:M36)</f>
        <v>0</v>
      </c>
      <c r="N32" s="74">
        <f t="shared" si="7"/>
        <v>0</v>
      </c>
      <c r="O32" s="73">
        <f>SUM(O33:O36)</f>
        <v>0</v>
      </c>
      <c r="P32" s="73">
        <f>SUM(P33:P36)</f>
        <v>0</v>
      </c>
      <c r="Q32" s="74">
        <f t="shared" si="8"/>
        <v>0</v>
      </c>
      <c r="R32" s="74">
        <f t="shared" si="9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5"/>
        <v>0</v>
      </c>
      <c r="H33" s="72"/>
      <c r="I33" s="72"/>
      <c r="J33" s="74">
        <f t="shared" si="6"/>
        <v>0</v>
      </c>
      <c r="K33" s="72"/>
      <c r="L33" s="72"/>
      <c r="M33" s="72"/>
      <c r="N33" s="74">
        <f t="shared" si="7"/>
        <v>0</v>
      </c>
      <c r="O33" s="72"/>
      <c r="P33" s="72"/>
      <c r="Q33" s="74">
        <f t="shared" si="8"/>
        <v>0</v>
      </c>
      <c r="R33" s="74">
        <f t="shared" si="9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5"/>
        <v>0</v>
      </c>
      <c r="H34" s="72"/>
      <c r="I34" s="72"/>
      <c r="J34" s="74">
        <f t="shared" si="6"/>
        <v>0</v>
      </c>
      <c r="K34" s="72"/>
      <c r="L34" s="72"/>
      <c r="M34" s="72"/>
      <c r="N34" s="74">
        <f t="shared" si="7"/>
        <v>0</v>
      </c>
      <c r="O34" s="72"/>
      <c r="P34" s="72"/>
      <c r="Q34" s="74">
        <f t="shared" si="8"/>
        <v>0</v>
      </c>
      <c r="R34" s="74">
        <f t="shared" si="9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5"/>
        <v>0</v>
      </c>
      <c r="H35" s="72"/>
      <c r="I35" s="72"/>
      <c r="J35" s="74">
        <f t="shared" si="6"/>
        <v>0</v>
      </c>
      <c r="K35" s="72"/>
      <c r="L35" s="72"/>
      <c r="M35" s="72"/>
      <c r="N35" s="74">
        <f t="shared" si="7"/>
        <v>0</v>
      </c>
      <c r="O35" s="72"/>
      <c r="P35" s="72"/>
      <c r="Q35" s="74">
        <f t="shared" si="8"/>
        <v>0</v>
      </c>
      <c r="R35" s="74">
        <f t="shared" si="9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5"/>
        <v>0</v>
      </c>
      <c r="H36" s="72"/>
      <c r="I36" s="72"/>
      <c r="J36" s="74">
        <f t="shared" si="6"/>
        <v>0</v>
      </c>
      <c r="K36" s="72"/>
      <c r="L36" s="72"/>
      <c r="M36" s="72"/>
      <c r="N36" s="74">
        <f t="shared" si="7"/>
        <v>0</v>
      </c>
      <c r="O36" s="72"/>
      <c r="P36" s="72"/>
      <c r="Q36" s="74">
        <f t="shared" si="8"/>
        <v>0</v>
      </c>
      <c r="R36" s="74">
        <f t="shared" si="9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5"/>
        <v>0</v>
      </c>
      <c r="H37" s="72"/>
      <c r="I37" s="72"/>
      <c r="J37" s="74">
        <f t="shared" si="6"/>
        <v>0</v>
      </c>
      <c r="K37" s="72"/>
      <c r="L37" s="72"/>
      <c r="M37" s="72"/>
      <c r="N37" s="74">
        <f t="shared" si="7"/>
        <v>0</v>
      </c>
      <c r="O37" s="72"/>
      <c r="P37" s="72"/>
      <c r="Q37" s="74">
        <f t="shared" si="8"/>
        <v>0</v>
      </c>
      <c r="R37" s="74">
        <f t="shared" si="9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11</v>
      </c>
      <c r="E38" s="194">
        <f>E27+E32+E37</f>
        <v>0</v>
      </c>
      <c r="F38" s="194">
        <f>F27+F32+F37</f>
        <v>0</v>
      </c>
      <c r="G38" s="74">
        <f t="shared" si="5"/>
        <v>11</v>
      </c>
      <c r="H38" s="75">
        <f>H27+H32+H37</f>
        <v>0</v>
      </c>
      <c r="I38" s="75">
        <f>I27+I32+I37</f>
        <v>0</v>
      </c>
      <c r="J38" s="74">
        <f t="shared" si="6"/>
        <v>11</v>
      </c>
      <c r="K38" s="75">
        <f>K27+K32+K37</f>
        <v>0</v>
      </c>
      <c r="L38" s="75">
        <f>L27+L32+L37</f>
        <v>0</v>
      </c>
      <c r="M38" s="75">
        <f>M27+M32+M37</f>
        <v>0</v>
      </c>
      <c r="N38" s="74">
        <f t="shared" si="7"/>
        <v>0</v>
      </c>
      <c r="O38" s="75">
        <f>O27+O32+O37</f>
        <v>0</v>
      </c>
      <c r="P38" s="75">
        <f>P27+P32+P37</f>
        <v>0</v>
      </c>
      <c r="Q38" s="74">
        <f t="shared" si="8"/>
        <v>0</v>
      </c>
      <c r="R38" s="74">
        <f t="shared" si="9"/>
        <v>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5"/>
        <v>0</v>
      </c>
      <c r="H39" s="72"/>
      <c r="I39" s="72"/>
      <c r="J39" s="74">
        <f t="shared" si="6"/>
        <v>0</v>
      </c>
      <c r="K39" s="72"/>
      <c r="L39" s="72"/>
      <c r="M39" s="72"/>
      <c r="N39" s="74">
        <f t="shared" si="7"/>
        <v>0</v>
      </c>
      <c r="O39" s="72"/>
      <c r="P39" s="72"/>
      <c r="Q39" s="74">
        <f t="shared" si="8"/>
        <v>0</v>
      </c>
      <c r="R39" s="74">
        <f t="shared" si="9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 aca="true" t="shared" si="10" ref="D40:R40">D17+D18+D19+D25+D38+D39</f>
        <v>32903</v>
      </c>
      <c r="E40" s="438">
        <f t="shared" si="10"/>
        <v>43</v>
      </c>
      <c r="F40" s="438">
        <f t="shared" si="10"/>
        <v>0</v>
      </c>
      <c r="G40" s="438">
        <f t="shared" si="10"/>
        <v>32946</v>
      </c>
      <c r="H40" s="438">
        <f t="shared" si="10"/>
        <v>0</v>
      </c>
      <c r="I40" s="438">
        <f t="shared" si="10"/>
        <v>0</v>
      </c>
      <c r="J40" s="438">
        <f t="shared" si="10"/>
        <v>32946</v>
      </c>
      <c r="K40" s="438">
        <f t="shared" si="10"/>
        <v>23618</v>
      </c>
      <c r="L40" s="438">
        <f t="shared" si="10"/>
        <v>701</v>
      </c>
      <c r="M40" s="438">
        <f t="shared" si="10"/>
        <v>0</v>
      </c>
      <c r="N40" s="438">
        <f t="shared" si="10"/>
        <v>24319</v>
      </c>
      <c r="O40" s="438">
        <f t="shared" si="10"/>
        <v>0</v>
      </c>
      <c r="P40" s="438">
        <f t="shared" si="10"/>
        <v>0</v>
      </c>
      <c r="Q40" s="438">
        <f t="shared" si="10"/>
        <v>24319</v>
      </c>
      <c r="R40" s="438">
        <f t="shared" si="10"/>
        <v>8627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E112" sqref="E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 </v>
      </c>
      <c r="C3" s="616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 </v>
      </c>
      <c r="C4" s="61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18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>C20-D20</f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>C21-D21</f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1699</v>
      </c>
      <c r="D24" s="119">
        <f>SUM(D25:D27)</f>
        <v>1699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aca="true" t="shared" si="1" ref="E25:E32">C25-D25</f>
        <v>0</v>
      </c>
      <c r="F25" s="106"/>
    </row>
    <row r="26" spans="1:6" ht="12">
      <c r="A26" s="396" t="s">
        <v>644</v>
      </c>
      <c r="B26" s="397" t="s">
        <v>645</v>
      </c>
      <c r="C26" s="108">
        <v>1699</v>
      </c>
      <c r="D26" s="108">
        <v>1699</v>
      </c>
      <c r="E26" s="120">
        <f t="shared" si="1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1"/>
        <v>0</v>
      </c>
      <c r="F27" s="106"/>
    </row>
    <row r="28" spans="1:6" ht="12">
      <c r="A28" s="396" t="s">
        <v>648</v>
      </c>
      <c r="B28" s="397" t="s">
        <v>649</v>
      </c>
      <c r="C28" s="108">
        <v>5802</v>
      </c>
      <c r="D28" s="108">
        <v>5802</v>
      </c>
      <c r="E28" s="120">
        <f t="shared" si="1"/>
        <v>0</v>
      </c>
      <c r="F28" s="106"/>
    </row>
    <row r="29" spans="1:6" ht="12">
      <c r="A29" s="396" t="s">
        <v>650</v>
      </c>
      <c r="B29" s="397" t="s">
        <v>651</v>
      </c>
      <c r="C29" s="108">
        <v>1542</v>
      </c>
      <c r="D29" s="108">
        <v>1542</v>
      </c>
      <c r="E29" s="120">
        <f t="shared" si="1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1"/>
        <v>0</v>
      </c>
      <c r="F30" s="106"/>
    </row>
    <row r="31" spans="1:6" ht="12">
      <c r="A31" s="396" t="s">
        <v>654</v>
      </c>
      <c r="B31" s="397" t="s">
        <v>655</v>
      </c>
      <c r="C31" s="108">
        <v>30</v>
      </c>
      <c r="D31" s="108">
        <v>30</v>
      </c>
      <c r="E31" s="120">
        <f t="shared" si="1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1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661</v>
      </c>
      <c r="D33" s="105">
        <f>SUM(D34:D37)</f>
        <v>661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172</v>
      </c>
      <c r="D34" s="108">
        <v>172</v>
      </c>
      <c r="E34" s="120">
        <f>C34-D34</f>
        <v>0</v>
      </c>
      <c r="F34" s="106"/>
    </row>
    <row r="35" spans="1:6" ht="12">
      <c r="A35" s="396" t="s">
        <v>662</v>
      </c>
      <c r="B35" s="397" t="s">
        <v>663</v>
      </c>
      <c r="C35" s="108">
        <v>434</v>
      </c>
      <c r="D35" s="108">
        <v>434</v>
      </c>
      <c r="E35" s="120">
        <f>C35-D35</f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>C36-D36</f>
        <v>0</v>
      </c>
      <c r="F36" s="106"/>
    </row>
    <row r="37" spans="1:6" ht="12">
      <c r="A37" s="396" t="s">
        <v>666</v>
      </c>
      <c r="B37" s="397" t="s">
        <v>667</v>
      </c>
      <c r="C37" s="108">
        <v>55</v>
      </c>
      <c r="D37" s="108">
        <v>55</v>
      </c>
      <c r="E37" s="120">
        <f>C37-D37</f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7600</v>
      </c>
      <c r="D38" s="105">
        <f>SUM(D39:D42)</f>
        <v>7600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>C39-D39</f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>C40-D40</f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>C41-D41</f>
        <v>0</v>
      </c>
      <c r="F41" s="106"/>
    </row>
    <row r="42" spans="1:6" ht="12">
      <c r="A42" s="396" t="s">
        <v>676</v>
      </c>
      <c r="B42" s="397" t="s">
        <v>677</v>
      </c>
      <c r="C42" s="108">
        <v>7600</v>
      </c>
      <c r="D42" s="108">
        <v>7600</v>
      </c>
      <c r="E42" s="120">
        <f>C42-D42</f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17334</v>
      </c>
      <c r="D43" s="104">
        <f>D24+D28+D29+D31+D30+D32+D33+D38</f>
        <v>17334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17334</v>
      </c>
      <c r="D44" s="103">
        <f>D43+D21+D19+D9</f>
        <v>17334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 aca="true" t="shared" si="2" ref="E52:E66"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 t="shared" si="2"/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t="shared" si="2"/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2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6006</v>
      </c>
      <c r="D56" s="103">
        <f>D57+D59</f>
        <v>6006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6006</v>
      </c>
      <c r="D57" s="108">
        <v>6006</v>
      </c>
      <c r="E57" s="119">
        <f t="shared" si="2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2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2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2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2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2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2"/>
        <v>0</v>
      </c>
      <c r="F63" s="110"/>
    </row>
    <row r="64" spans="1:6" ht="12">
      <c r="A64" s="396" t="s">
        <v>707</v>
      </c>
      <c r="B64" s="397" t="s">
        <v>708</v>
      </c>
      <c r="C64" s="108">
        <v>29</v>
      </c>
      <c r="D64" s="108">
        <v>29</v>
      </c>
      <c r="E64" s="119">
        <f t="shared" si="2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2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6035</v>
      </c>
      <c r="D66" s="103">
        <f>D52+D56+D61+D62+D63+D64</f>
        <v>6035</v>
      </c>
      <c r="E66" s="119">
        <f t="shared" si="2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>C68-D68</f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1941</v>
      </c>
      <c r="D71" s="105">
        <f>SUM(D72:D74)</f>
        <v>1941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1941</v>
      </c>
      <c r="D72" s="108">
        <v>1941</v>
      </c>
      <c r="E72" s="119">
        <f>C72-D72</f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>C73-D73</f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>C74-D74</f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>C76-D76</f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>C77-D77</f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>C78-D78</f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>C79-D79</f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>C81-D81</f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>C82-D82</f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>C83-D83</f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>C84-D84</f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5534</v>
      </c>
      <c r="D85" s="104">
        <f>SUM(D86:D90)+D94</f>
        <v>5534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>C86-D86</f>
        <v>0</v>
      </c>
      <c r="F86" s="108"/>
    </row>
    <row r="87" spans="1:6" ht="12">
      <c r="A87" s="396" t="s">
        <v>746</v>
      </c>
      <c r="B87" s="397" t="s">
        <v>747</v>
      </c>
      <c r="C87" s="108">
        <v>5090</v>
      </c>
      <c r="D87" s="108">
        <v>5090</v>
      </c>
      <c r="E87" s="119">
        <f>C87-D87</f>
        <v>0</v>
      </c>
      <c r="F87" s="108"/>
    </row>
    <row r="88" spans="1:6" ht="12">
      <c r="A88" s="396" t="s">
        <v>748</v>
      </c>
      <c r="B88" s="397" t="s">
        <v>749</v>
      </c>
      <c r="C88" s="108">
        <v>390</v>
      </c>
      <c r="D88" s="108">
        <v>390</v>
      </c>
      <c r="E88" s="119">
        <f>C88-D88</f>
        <v>0</v>
      </c>
      <c r="F88" s="108"/>
    </row>
    <row r="89" spans="1:6" ht="12">
      <c r="A89" s="396" t="s">
        <v>750</v>
      </c>
      <c r="B89" s="397" t="s">
        <v>751</v>
      </c>
      <c r="C89" s="108">
        <v>24</v>
      </c>
      <c r="D89" s="108">
        <v>24</v>
      </c>
      <c r="E89" s="119">
        <f>C89-D89</f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>C91-D91</f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>C92-D92</f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>C93-D93</f>
        <v>0</v>
      </c>
      <c r="F93" s="108"/>
    </row>
    <row r="94" spans="1:6" ht="12">
      <c r="A94" s="396" t="s">
        <v>758</v>
      </c>
      <c r="B94" s="397" t="s">
        <v>759</v>
      </c>
      <c r="C94" s="108">
        <v>30</v>
      </c>
      <c r="D94" s="108">
        <v>30</v>
      </c>
      <c r="E94" s="119">
        <f>C94-D94</f>
        <v>0</v>
      </c>
      <c r="F94" s="108"/>
    </row>
    <row r="95" spans="1:6" ht="12">
      <c r="A95" s="396" t="s">
        <v>760</v>
      </c>
      <c r="B95" s="397" t="s">
        <v>761</v>
      </c>
      <c r="C95" s="108">
        <v>110</v>
      </c>
      <c r="D95" s="108">
        <v>110</v>
      </c>
      <c r="E95" s="119">
        <f>C95-D95</f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7585</v>
      </c>
      <c r="D96" s="104">
        <f>D85+D80+D75+D71+D95</f>
        <v>7585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13620</v>
      </c>
      <c r="D97" s="104">
        <f>D96+D68+D66</f>
        <v>13620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873</v>
      </c>
      <c r="B109" s="610"/>
      <c r="C109" s="610" t="s">
        <v>868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867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 </v>
      </c>
      <c r="C4" s="617"/>
      <c r="D4" s="617"/>
      <c r="E4" s="617"/>
      <c r="F4" s="617"/>
      <c r="G4" s="623" t="s">
        <v>2</v>
      </c>
      <c r="H4" s="623"/>
      <c r="I4" s="500" t="str">
        <f>'справка №1-БАЛАНС'!H3</f>
        <v> </v>
      </c>
    </row>
    <row r="5" spans="1:9" ht="15">
      <c r="A5" s="501" t="s">
        <v>4</v>
      </c>
      <c r="B5" s="618" t="str">
        <f>'справка №1-БАЛАНС'!E5</f>
        <v> </v>
      </c>
      <c r="C5" s="618"/>
      <c r="D5" s="618"/>
      <c r="E5" s="618"/>
      <c r="F5" s="618"/>
      <c r="G5" s="621" t="s">
        <v>3</v>
      </c>
      <c r="H5" s="62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 aca="true" t="shared" si="0" ref="I12:I17"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t="shared" si="0"/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aca="true" t="shared" si="2" ref="I19:I26">F19+G19-H19</f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2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2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2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2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2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2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3" ref="C26:H26">SUM(C19:C25)</f>
        <v>0</v>
      </c>
      <c r="D26" s="85">
        <f t="shared" si="3"/>
        <v>0</v>
      </c>
      <c r="E26" s="85">
        <f t="shared" si="3"/>
        <v>0</v>
      </c>
      <c r="F26" s="85">
        <f t="shared" si="3"/>
        <v>0</v>
      </c>
      <c r="G26" s="85">
        <f t="shared" si="3"/>
        <v>0</v>
      </c>
      <c r="H26" s="85">
        <f t="shared" si="3"/>
        <v>0</v>
      </c>
      <c r="I26" s="434">
        <f t="shared" si="2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47">
      <selection activeCell="A7" sqref="A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6.875" style="509" customWidth="1"/>
    <col min="4" max="4" width="19.37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866</v>
      </c>
      <c r="B5" s="624" t="str">
        <f>'справка №1-БАЛАНС'!E3</f>
        <v> </v>
      </c>
      <c r="C5" s="624"/>
      <c r="D5" s="624"/>
      <c r="E5" s="570" t="s">
        <v>862</v>
      </c>
      <c r="F5" s="451" t="str">
        <f>'справка №1-БАЛАНС'!H3</f>
        <v> </v>
      </c>
    </row>
    <row r="6" spans="1:13" ht="15" customHeight="1">
      <c r="A6" s="27" t="s">
        <v>878</v>
      </c>
      <c r="B6" s="625" t="str">
        <f>'справка №1-БАЛАНС'!E5</f>
        <v> </v>
      </c>
      <c r="C6" s="62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5</v>
      </c>
      <c r="D12" s="441">
        <v>95</v>
      </c>
      <c r="E12" s="441"/>
      <c r="F12" s="443">
        <f aca="true" t="shared" si="0" ref="F12:F26">C12-E12</f>
        <v>5</v>
      </c>
    </row>
    <row r="13" spans="1:6" ht="12.75">
      <c r="A13" s="36" t="s">
        <v>830</v>
      </c>
      <c r="B13" s="37"/>
      <c r="C13" s="441"/>
      <c r="D13" s="441"/>
      <c r="E13" s="441"/>
      <c r="F13" s="443">
        <f t="shared" si="0"/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5</v>
      </c>
      <c r="D27" s="429">
        <v>95</v>
      </c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 aca="true" t="shared" si="1" ref="F29:F43"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 aca="true" t="shared" si="2" ref="F46:F60"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6</v>
      </c>
      <c r="D63" s="441"/>
      <c r="E63" s="441"/>
      <c r="F63" s="443">
        <f aca="true" t="shared" si="3" ref="F63:F77">C63-E63</f>
        <v>6</v>
      </c>
    </row>
    <row r="64" spans="1:6" ht="12.75">
      <c r="A64" s="36" t="s">
        <v>546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6</v>
      </c>
      <c r="D78" s="429"/>
      <c r="E78" s="429">
        <f>SUM(E63:E77)</f>
        <v>0</v>
      </c>
      <c r="F78" s="442">
        <f>SUM(F63:F77)</f>
        <v>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11</v>
      </c>
      <c r="D79" s="429">
        <v>95</v>
      </c>
      <c r="E79" s="429">
        <f>E78+E61+E44+E27</f>
        <v>0</v>
      </c>
      <c r="F79" s="442">
        <f>F78+F61+F44+F27</f>
        <v>11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 aca="true" t="shared" si="4" ref="F82:F96"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 aca="true" t="shared" si="5" ref="F99:F113"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 aca="true" t="shared" si="6" ref="F116:F130"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/>
      <c r="D133" s="441"/>
      <c r="E133" s="441"/>
      <c r="F133" s="443">
        <f aca="true" t="shared" si="7" ref="F133:F147"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6" t="s">
        <v>848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865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PC01</cp:lastModifiedBy>
  <cp:lastPrinted>2010-01-29T09:44:33Z</cp:lastPrinted>
  <dcterms:created xsi:type="dcterms:W3CDTF">2000-06-29T12:02:40Z</dcterms:created>
  <dcterms:modified xsi:type="dcterms:W3CDTF">2010-02-01T12:42:48Z</dcterms:modified>
  <cp:category/>
  <cp:version/>
  <cp:contentType/>
  <cp:contentStatus/>
</cp:coreProperties>
</file>