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4350" windowWidth="15480" windowHeight="4410" tabRatio="756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6">'справка №7'!$A$1:$I$32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<sst xmlns="http://schemas.openxmlformats.org/spreadsheetml/2006/main" count="1060" uniqueCount="864">
  <si>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</si>
  <si>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</si>
  <si>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</si>
  <si>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</si>
  <si>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</si>
  <si>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</si>
  <si>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</si>
  <si>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</si>
  <si>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</si>
  <si>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</si>
  <si>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</si>
  <si>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</si>
  <si>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</si>
  <si>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</si>
  <si>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</si>
  <si>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</si>
  <si>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</si>
  <si>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</si>
  <si>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</si>
  <si>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</si>
  <si>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</si>
  <si>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</si>
  <si>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</si>
  <si>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</si>
  <si>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</si>
  <si>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</si>
  <si>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</si>
  <si>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</si>
  <si>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</si>
  <si>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</si>
  <si>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</si>
  <si>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</si>
  <si>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</si>
  <si>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</si>
  <si>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</si>
  <si>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</si>
  <si>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</si>
  <si>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</si>
  <si>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</si>
  <si>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</si>
  <si>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</si>
  <si>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</si>
  <si>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</si>
  <si>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</si>
  <si>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</si>
  <si>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</si>
  <si>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</si>
  <si>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</si>
  <si>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</si>
  <si>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</si>
  <si>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</si>
  <si>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</si>
  <si>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</si>
  <si>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</si>
  <si>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</si>
  <si>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</si>
  <si>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</si>
  <si>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</si>
  <si>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</si>
  <si>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</si>
  <si>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</si>
  <si>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</si>
  <si>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</si>
  <si>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</si>
  <si>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</si>
  <si>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</si>
  <si>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</si>
  <si>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</si>
  <si>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</si>
  <si>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</si>
  <si>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</si>
  <si>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</si>
  <si>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</si>
  <si>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</si>
  <si>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</si>
  <si>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</si>
  <si>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</si>
  <si>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</si>
  <si>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</si>
  <si>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</si>
  <si>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</si>
  <si>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</si>
  <si>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</si>
  <si>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</si>
  <si>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</si>
  <si>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</si>
  <si>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</si>
  <si>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</si>
  <si>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</si>
  <si>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</si>
  <si>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</si>
  <si>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</si>
  <si>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</si>
  <si>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</si>
  <si>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</si>
  <si>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</si>
  <si>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</si>
  <si>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</si>
  <si>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</si>
  <si>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</si>
  <si>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</si>
  <si>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</si>
  <si>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</si>
  <si>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</si>
  <si>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</si>
  <si>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</si>
  <si>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</si>
  <si>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</si>
  <si>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</si>
  <si>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</si>
  <si>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</si>
  <si>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</si>
  <si>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</si>
  <si>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</si>
  <si>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</si>
  <si>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</si>
  <si>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</si>
  <si>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</si>
  <si>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</si>
  <si>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</si>
  <si>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</si>
  <si>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</si>
  <si>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</si>
  <si>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</si>
  <si>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</si>
  <si>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</si>
  <si>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</si>
  <si>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</si>
  <si>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</si>
  <si>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</si>
  <si>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</si>
  <si>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</si>
  <si>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</si>
  <si>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</si>
  <si>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</si>
  <si>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</si>
  <si>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</si>
  <si>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</si>
  <si>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</si>
  <si>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</si>
  <si>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</si>
  <si>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</si>
  <si>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</si>
  <si>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</si>
  <si>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</si>
  <si>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</si>
  <si>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</si>
  <si>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</si>
  <si>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</si>
  <si>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</si>
  <si>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</si>
  <si>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</si>
  <si>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</si>
  <si>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</si>
  <si>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</si>
  <si>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</si>
  <si>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</si>
  <si>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</si>
  <si>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</si>
  <si>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</si>
  <si>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</si>
  <si>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</si>
  <si>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</si>
  <si>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</si>
  <si>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</si>
  <si>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</si>
  <si>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</si>
  <si>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</si>
  <si>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</si>
  <si>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</si>
  <si>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</si>
  <si>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</si>
  <si>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</si>
  <si>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</si>
  <si>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</si>
  <si>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</si>
  <si>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</si>
  <si>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</si>
  <si>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</si>
  <si>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</si>
  <si>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</si>
  <si>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</si>
  <si>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</si>
  <si>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</si>
  <si>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</si>
  <si>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</si>
  <si>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</si>
  <si>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</si>
  <si>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</si>
  <si>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</si>
  <si>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</si>
  <si>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</si>
  <si>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</si>
  <si>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</si>
  <si>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</si>
  <si>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</si>
  <si>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</si>
  <si>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</si>
  <si>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</si>
  <si>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</si>
  <si>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</si>
  <si>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</si>
  <si>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</si>
  <si>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</si>
  <si>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</si>
  <si>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</si>
  <si>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</si>
  <si>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</si>
  <si>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</si>
  <si>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</si>
  <si>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</si>
  <si>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</si>
  <si>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</si>
  <si>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</si>
  <si>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</si>
  <si>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</si>
  <si>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</si>
  <si>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</si>
  <si>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</si>
  <si>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</si>
  <si>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</si>
  <si>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</si>
  <si>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</si>
  <si>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</si>
  <si>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</si>
  <si>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</si>
  <si>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</si>
  <si>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</si>
  <si>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</si>
  <si>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</si>
  <si>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</si>
  <si>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</si>
  <si>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</si>
  <si>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</si>
  <si>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</si>
  <si>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</si>
  <si>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</si>
  <si>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</si>
  <si>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</si>
  <si>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</si>
  <si>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</si>
  <si>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</si>
  <si>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</si>
  <si>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</si>
  <si>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</si>
  <si>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</si>
  <si>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</si>
  <si>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</si>
  <si>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</si>
  <si>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</si>
  <si>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</si>
  <si>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</si>
  <si>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</si>
  <si>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</si>
  <si>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</si>
  <si>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</si>
  <si>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</si>
  <si>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</si>
  <si>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</si>
  <si>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</si>
  <si>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</si>
  <si>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</si>
  <si>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</si>
  <si>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</si>
  <si>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</si>
  <si>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</si>
  <si>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</si>
  <si>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</si>
  <si>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</si>
  <si>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</si>
  <si>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</si>
  <si>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</si>
  <si>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</si>
  <si>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</si>
  <si>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</si>
  <si>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</si>
  <si>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</si>
  <si>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</si>
  <si>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</si>
  <si>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</si>
  <si>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</si>
  <si>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</si>
  <si>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</si>
  <si>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</si>
  <si>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</si>
  <si>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</si>
  <si>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</si>
  <si>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</si>
  <si>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</si>
  <si>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</si>
  <si>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</si>
  <si>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</si>
  <si>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</si>
  <si>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</si>
  <si>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</si>
  <si>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</si>
  <si>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</si>
  <si>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</si>
  <si>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</si>
  <si>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</si>
  <si>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</si>
  <si>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</si>
  <si>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</si>
  <si>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</si>
  <si>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</si>
  <si>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</si>
  <si>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</si>
  <si>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</si>
  <si>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</si>
  <si>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</si>
  <si>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</si>
  <si>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</si>
  <si>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</si>
  <si>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</si>
  <si>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</si>
  <si>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</si>
  <si>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</si>
  <si>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</si>
  <si>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</si>
  <si>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</si>
  <si>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</si>
  <si>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</si>
  <si>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</si>
  <si>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</si>
  <si>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</si>
  <si>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</si>
  <si>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</si>
  <si>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</si>
  <si>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</si>
  <si>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</si>
  <si>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</si>
  <si>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</si>
  <si>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</si>
  <si>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</si>
  <si>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</si>
  <si>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</si>
  <si>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</si>
  <si>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</si>
  <si>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</si>
  <si>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</si>
  <si>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</si>
  <si>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</si>
  <si>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</si>
  <si>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</si>
  <si>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</si>
  <si>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</si>
  <si>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</si>
  <si>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</si>
  <si>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</si>
  <si>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</si>
  <si>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</si>
  <si>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</si>
  <si>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</si>
  <si>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</si>
  <si>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</si>
  <si>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</si>
  <si>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</si>
  <si>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</si>
  <si>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</si>
  <si>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</si>
  <si>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</si>
  <si>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</si>
  <si>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</si>
  <si>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</si>
  <si>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</si>
  <si>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</si>
  <si>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</si>
  <si>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</si>
  <si>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</si>
  <si>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</si>
  <si>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</si>
  <si>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</si>
  <si>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</si>
  <si>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</si>
  <si>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</si>
  <si>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</si>
  <si>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</si>
  <si>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</si>
  <si>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</si>
  <si>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</si>
  <si>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</si>
  <si>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</si>
  <si>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</si>
  <si>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</si>
  <si>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</si>
  <si>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</si>
  <si>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</si>
  <si>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</si>
  <si>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</si>
  <si>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</si>
  <si>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</si>
  <si>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</si>
  <si>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</si>
  <si>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</si>
  <si>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</si>
  <si>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</si>
  <si>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</si>
  <si>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</si>
  <si>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</si>
  <si>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</si>
  <si>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</si>
  <si>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</si>
  <si>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</si>
  <si>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</si>
  <si>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</si>
  <si>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</si>
  <si>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</si>
  <si>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</si>
  <si>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</si>
  <si>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</si>
  <si>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</si>
  <si>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</si>
  <si>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</si>
  <si>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</si>
  <si>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</si>
  <si>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</si>
  <si>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</si>
  <si>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</si>
  <si>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</si>
  <si>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</si>
  <si>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</si>
  <si>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</si>
  <si>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</si>
  <si>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</si>
  <si>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</si>
  <si>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</si>
  <si>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</si>
  <si>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</si>
  <si>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</si>
  <si>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</si>
  <si>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</si>
  <si>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</si>
  <si>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</si>
  <si>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</si>
  <si>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</si>
  <si>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</si>
  <si>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</si>
  <si>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</si>
  <si>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</si>
  <si>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</si>
  <si>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</si>
  <si>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</si>
  <si>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</si>
  <si>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</si>
  <si>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</si>
  <si>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</si>
  <si>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</si>
  <si>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</si>
  <si>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</si>
  <si>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</si>
  <si>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</si>
  <si>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</si>
  <si>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</si>
  <si>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</si>
  <si>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</si>
  <si>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</si>
  <si>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</si>
  <si>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</si>
  <si>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</si>
  <si>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</si>
  <si>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</si>
  <si>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</si>
  <si>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</si>
  <si>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</si>
  <si>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</si>
  <si>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</si>
  <si>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</si>
  <si>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</si>
  <si>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</si>
  <si>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</si>
  <si>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</si>
  <si>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</si>
  <si>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</si>
  <si>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</si>
  <si>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</si>
  <si>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</si>
  <si>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</si>
  <si>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</si>
  <si>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</si>
  <si>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</si>
  <si>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</si>
  <si>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</si>
  <si>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</si>
  <si>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</si>
  <si>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</si>
  <si>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</si>
  <si>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</si>
  <si>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</si>
  <si>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</si>
  <si>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</si>
  <si>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</si>
  <si>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</si>
  <si>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</si>
  <si>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</si>
  <si>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</si>
  <si>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</si>
  <si>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</si>
  <si>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</si>
  <si>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</si>
  <si>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</si>
  <si>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</si>
  <si>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</si>
  <si>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</si>
  <si>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</si>
  <si>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</si>
  <si>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</si>
  <si>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</si>
  <si>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</si>
  <si>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</si>
  <si>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</si>
  <si>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</si>
  <si>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</si>
  <si>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</si>
  <si>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</si>
  <si>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</si>
  <si>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</si>
  <si>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</si>
  <si>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</si>
  <si>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</si>
  <si>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</si>
  <si>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</si>
  <si>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</si>
  <si>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</si>
  <si>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</si>
  <si>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</si>
  <si>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</si>
  <si>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</si>
  <si>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</si>
  <si>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</si>
  <si>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</si>
  <si>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</si>
  <si>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</si>
  <si>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</si>
  <si>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</si>
  <si>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</si>
  <si>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</si>
  <si>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</si>
  <si>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</si>
  <si>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</si>
  <si>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</si>
  <si>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</si>
  <si>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</si>
  <si>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</si>
  <si>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</si>
  <si>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</si>
  <si>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</si>
  <si>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</si>
  <si>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</si>
  <si>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</si>
  <si>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</si>
  <si>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</si>
  <si>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</si>
  <si>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</si>
  <si>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</si>
  <si>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</si>
  <si>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</si>
  <si>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</si>
  <si>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</si>
  <si>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</si>
  <si>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</si>
  <si>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</si>
  <si>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</si>
  <si>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</si>
  <si>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</si>
  <si>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</si>
  <si>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</si>
  <si>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</si>
  <si>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</si>
  <si>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</si>
  <si>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</si>
  <si>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</si>
  <si>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</si>
  <si>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</si>
  <si>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</si>
  <si>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</si>
  <si>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</si>
  <si>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</si>
  <si>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</si>
  <si>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</si>
  <si>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</si>
  <si>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</si>
  <si>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</si>
  <si>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</si>
  <si>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</si>
  <si>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</si>
  <si>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</si>
  <si>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</si>
  <si>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</si>
  <si>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</si>
  <si>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</si>
  <si>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</si>
  <si>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</si>
  <si>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</si>
  <si>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</si>
  <si>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</si>
  <si>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</si>
  <si>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</si>
  <si>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</si>
  <si>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</si>
  <si>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</si>
  <si>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</si>
  <si>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</si>
  <si>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</si>
  <si>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</si>
  <si>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</si>
  <si>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</si>
  <si>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</si>
  <si>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</si>
  <si>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</si>
  <si>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</si>
  <si>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</si>
  <si>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</si>
  <si>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</si>
  <si>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</si>
  <si>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</si>
  <si>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</si>
  <si>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</si>
  <si>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</si>
  <si>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</si>
  <si>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</si>
  <si>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</si>
  <si>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</si>
  <si>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</si>
  <si>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</si>
  <si>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</si>
  <si>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</si>
  <si>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</si>
  <si>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</si>
  <si>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</si>
  <si>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</si>
  <si>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</si>
  <si>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</si>
  <si>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</si>
  <si>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</si>
  <si>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</si>
  <si>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</si>
  <si>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</si>
  <si>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</si>
  <si>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</si>
  <si>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</si>
  <si>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</si>
  <si>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</si>
  <si>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</si>
  <si>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</si>
  <si>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</si>
  <si>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</si>
  <si>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</si>
  <si>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</si>
  <si>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</si>
  <si>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</si>
  <si>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</si>
  <si>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</si>
  <si>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</si>
  <si>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</si>
  <si>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</si>
  <si>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</si>
  <si>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</si>
  <si>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</si>
  <si>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</si>
  <si>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</si>
  <si>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</si>
  <si>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</si>
  <si>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</si>
  <si>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</si>
  <si>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</si>
  <si>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</si>
  <si>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</si>
  <si>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</si>
  <si>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</si>
  <si>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</si>
  <si>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</si>
  <si>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</si>
  <si>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</si>
  <si>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</si>
  <si>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</si>
  <si>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</si>
  <si>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</si>
  <si>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</si>
  <si>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</si>
  <si>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</si>
  <si>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</si>
  <si>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</si>
  <si>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</si>
  <si>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</si>
  <si>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</si>
  <si>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</si>
  <si>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</si>
  <si>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</si>
  <si>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</si>
  <si>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</si>
  <si>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</si>
  <si>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</si>
  <si>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</si>
  <si>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</si>
  <si>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</si>
  <si>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</si>
  <si>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</si>
  <si>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</si>
  <si>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</si>
  <si>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</si>
  <si>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</si>
  <si>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</si>
  <si>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</si>
  <si>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</si>
  <si>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</si>
  <si>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</si>
  <si>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</si>
  <si>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</si>
  <si>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</si>
  <si>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</si>
  <si>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</si>
  <si>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</si>
  <si>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</si>
  <si>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</si>
  <si>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</si>
  <si>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</si>
  <si>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</si>
  <si>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</si>
  <si>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</si>
  <si>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</si>
  <si>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</si>
  <si>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</si>
  <si>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</si>
  <si>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</si>
  <si>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</si>
  <si>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</si>
  <si>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</si>
  <si>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</si>
  <si>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</si>
  <si>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</si>
  <si>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</si>
  <si>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</si>
  <si>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</si>
  <si>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</si>
  <si>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</si>
  <si>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</si>
  <si>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</si>
  <si>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</si>
  <si>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</si>
  <si>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</si>
  <si>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</si>
  <si>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</si>
  <si>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</si>
  <si>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</si>
  <si>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</si>
  <si>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</si>
  <si>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</si>
  <si>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</si>
  <si>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</si>
  <si>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</si>
  <si>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</si>
  <si>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</si>
  <si>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</si>
  <si>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</si>
  <si>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</si>
  <si>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</si>
  <si>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</si>
  <si>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</si>
  <si>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</si>
  <si>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</si>
  <si>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</si>
  <si>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</si>
  <si>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</si>
  <si>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</si>
  <si>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</si>
  <si>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</si>
  <si>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</si>
  <si>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</si>
  <si>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</si>
  <si>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</si>
  <si>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</si>
  <si>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</si>
  <si>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</si>
  <si>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</si>
  <si>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</si>
  <si>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</si>
  <si>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</si>
  <si>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</si>
  <si>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</si>
  <si>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</si>
  <si>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</si>
  <si>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</si>
  <si>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</si>
  <si>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</si>
  <si>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</si>
  <si>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</si>
  <si>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</si>
  <si>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</si>
  <si>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</si>
  <si>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</si>
  <si>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</si>
  <si>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</si>
  <si>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</si>
  <si>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</si>
  <si>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</si>
  <si>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</si>
  <si>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</si>
  <si>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</si>
  <si>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</si>
  <si>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</si>
  <si>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</si>
  <si>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</si>
  <si>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</si>
  <si>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</si>
  <si>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</si>
  <si>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</si>
  <si>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</si>
  <si>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</si>
  <si>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</si>
  <si>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</si>
  <si>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</si>
  <si>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</si>
  <si>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</si>
  <si>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</si>
  <si>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</si>
  <si>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</si>
  <si>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</si>
  <si>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</si>
  <si>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</si>
  <si>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</si>
  <si>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</si>
  <si>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</si>
  <si>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</si>
  <si>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</si>
  <si>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</si>
  <si>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</si>
  <si>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</si>
  <si>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</si>
  <si>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</si>
  <si>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</si>
  <si>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</si>
  <si>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</si>
  <si>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</si>
  <si>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</si>
  <si>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</si>
  <si>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</si>
  <si>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</si>
  <si>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</si>
  <si>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</si>
  <si>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</si>
  <si>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</si>
  <si>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</si>
  <si>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</si>
  <si>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</si>
  <si>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</si>
  <si>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</si>
  <si>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</si>
  <si>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</si>
  <si>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</si>
  <si>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</si>
  <si>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</si>
  <si>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</si>
  <si>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</si>
  <si>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</si>
  <si>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</si>
  <si>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</si>
  <si>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</si>
  <si>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</si>
  <si>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 xml:space="preserve">Дата  на съставяне:                                                                                                                            </t>
  </si>
  <si>
    <t xml:space="preserve">Дата на съставяне:                            </t>
  </si>
  <si>
    <t>Председател Съвет на Директорите: Тодор Чаков</t>
  </si>
  <si>
    <t xml:space="preserve">Дата на съставяне:                </t>
  </si>
  <si>
    <t>Главен Счетоводител: Емилия Армова</t>
  </si>
  <si>
    <t>01.01.2015-31.03.2015г.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</si>
</sst>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5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4" fillId="0" borderId="0" xfId="58" applyNumberFormat="1" applyFont="1">
      <alignment/>
      <protection/>
    </xf>
    <xf numFmtId="0" fontId="22" fillId="0" borderId="0" xfId="0" applyFont="1" applyBorder="1" applyAlignment="1" applyProtection="1">
      <alignment/>
      <protection locked="0"/>
    </xf>
    <xf numFmtId="0" fontId="21" fillId="0" borderId="0" xfId="61" applyFont="1" applyAlignment="1" applyProtection="1">
      <alignment horizontal="left" vertical="top"/>
      <protection locked="0"/>
    </xf>
    <xf numFmtId="0" fontId="21" fillId="0" borderId="0" xfId="61" applyFont="1" applyAlignment="1" applyProtection="1">
      <alignment horizontal="left"/>
      <protection locked="0"/>
    </xf>
    <xf numFmtId="14" fontId="23" fillId="0" borderId="0" xfId="0" applyNumberFormat="1" applyFont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/>
      <protection locked="0"/>
    </xf>
    <xf numFmtId="0" fontId="4" fillId="0" borderId="0" xfId="61" applyFont="1" applyAlignment="1" applyProtection="1">
      <alignment horizontal="left" vertical="top"/>
      <protection locked="0"/>
    </xf>
    <xf numFmtId="0" fontId="4" fillId="0" borderId="0" xfId="61" applyFont="1" applyAlignment="1" applyProtection="1">
      <alignment horizontal="left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4" fontId="6" fillId="0" borderId="0" xfId="61" applyNumberFormat="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6">
      <selection activeCell="B1" sqref="B1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7" t="s">
        <v>1</v>
      </c>
      <c r="B3" s="588"/>
      <c r="C3" s="588"/>
      <c r="D3" s="588"/>
      <c r="E3" s="459" t="s">
        <v>856</v>
      </c>
      <c r="F3" s="216" t="s">
        <v>2</v>
      </c>
      <c r="G3" s="171"/>
      <c r="H3" s="458">
        <v>104051139</v>
      </c>
    </row>
    <row r="4" spans="1:8" ht="15">
      <c r="A4" s="587" t="s">
        <v>3</v>
      </c>
      <c r="B4" s="593"/>
      <c r="C4" s="593"/>
      <c r="D4" s="593"/>
      <c r="E4" s="501" t="s">
        <v>857</v>
      </c>
      <c r="F4" s="589" t="s">
        <v>4</v>
      </c>
      <c r="G4" s="590"/>
      <c r="H4" s="458">
        <v>499</v>
      </c>
    </row>
    <row r="5" spans="1:8" ht="15">
      <c r="A5" s="587" t="s">
        <v>5</v>
      </c>
      <c r="B5" s="588"/>
      <c r="C5" s="588"/>
      <c r="D5" s="588"/>
      <c r="E5" s="502" t="s">
        <v>863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3" t="s">
        <v>16</v>
      </c>
      <c r="B9" s="228"/>
      <c r="C9" s="229"/>
      <c r="D9" s="230"/>
      <c r="E9" s="441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319</v>
      </c>
      <c r="D11" s="150">
        <v>319</v>
      </c>
      <c r="E11" s="236" t="s">
        <v>22</v>
      </c>
      <c r="F11" s="241" t="s">
        <v>23</v>
      </c>
      <c r="G11" s="151">
        <v>2272</v>
      </c>
      <c r="H11" s="151">
        <v>2272</v>
      </c>
    </row>
    <row r="12" spans="1:8" ht="15">
      <c r="A12" s="234" t="s">
        <v>24</v>
      </c>
      <c r="B12" s="240" t="s">
        <v>25</v>
      </c>
      <c r="C12" s="150">
        <v>958</v>
      </c>
      <c r="D12" s="150">
        <v>963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11666</v>
      </c>
      <c r="D13" s="150">
        <v>12120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359</v>
      </c>
      <c r="D14" s="150">
        <v>363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385</v>
      </c>
      <c r="D15" s="150">
        <v>392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123</v>
      </c>
      <c r="D16" s="150">
        <v>125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220</v>
      </c>
      <c r="D17" s="150">
        <v>5</v>
      </c>
      <c r="E17" s="242" t="s">
        <v>46</v>
      </c>
      <c r="F17" s="244" t="s">
        <v>47</v>
      </c>
      <c r="G17" s="153">
        <f>G11+G14+G15+G16</f>
        <v>2272</v>
      </c>
      <c r="H17" s="153">
        <f>H11+H14+H15+H16</f>
        <v>2272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9</v>
      </c>
      <c r="D18" s="150">
        <v>9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14039</v>
      </c>
      <c r="D19" s="154">
        <f>SUM(D11:D18)</f>
        <v>14296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375</v>
      </c>
      <c r="H20" s="157">
        <v>375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2431</v>
      </c>
      <c r="H21" s="155">
        <f>SUM(H22:H24)</f>
        <v>2431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608</v>
      </c>
      <c r="H22" s="151">
        <v>608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91</v>
      </c>
      <c r="D24" s="150">
        <v>99</v>
      </c>
      <c r="E24" s="236" t="s">
        <v>72</v>
      </c>
      <c r="F24" s="241" t="s">
        <v>73</v>
      </c>
      <c r="G24" s="151">
        <v>1823</v>
      </c>
      <c r="H24" s="151">
        <v>1823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2806</v>
      </c>
      <c r="H25" s="153">
        <f>H19+H20+H21</f>
        <v>2806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>
        <v>6</v>
      </c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97</v>
      </c>
      <c r="D27" s="154">
        <f>SUM(D23:D26)</f>
        <v>99</v>
      </c>
      <c r="E27" s="252" t="s">
        <v>83</v>
      </c>
      <c r="F27" s="241" t="s">
        <v>84</v>
      </c>
      <c r="G27" s="153">
        <f>SUM(G28:G30)</f>
        <v>13179</v>
      </c>
      <c r="H27" s="153">
        <f>SUM(H28:H30)</f>
        <v>11852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13179</v>
      </c>
      <c r="H28" s="151">
        <v>11852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735</v>
      </c>
      <c r="H31" s="151">
        <v>1327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13914</v>
      </c>
      <c r="H33" s="153">
        <f>H27+H31+H32</f>
        <v>13179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18992</v>
      </c>
      <c r="H36" s="153">
        <f>H25+H17+H33</f>
        <v>18257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2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2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6141</v>
      </c>
      <c r="H44" s="151">
        <v>1438</v>
      </c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290</v>
      </c>
      <c r="H48" s="151">
        <v>509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6431</v>
      </c>
      <c r="H49" s="153">
        <f>SUM(H43:H48)</f>
        <v>1947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123</v>
      </c>
      <c r="H53" s="151">
        <v>123</v>
      </c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>
        <v>497</v>
      </c>
      <c r="H54" s="151">
        <v>591</v>
      </c>
    </row>
    <row r="55" spans="1:18" ht="25.5">
      <c r="A55" s="268" t="s">
        <v>170</v>
      </c>
      <c r="B55" s="269" t="s">
        <v>171</v>
      </c>
      <c r="C55" s="154">
        <f>C19+C20+C21+C27+C32+C45+C51+C53+C54</f>
        <v>14136</v>
      </c>
      <c r="D55" s="154">
        <f>D19+D20+D21+D27+D32+D45+D51+D53+D54</f>
        <v>14395</v>
      </c>
      <c r="E55" s="236" t="s">
        <v>172</v>
      </c>
      <c r="F55" s="260" t="s">
        <v>173</v>
      </c>
      <c r="G55" s="153">
        <f>G49+G51+G52+G53+G54</f>
        <v>7051</v>
      </c>
      <c r="H55" s="153">
        <f>H49+H51+H52+H53+H54</f>
        <v>2661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7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8422</v>
      </c>
      <c r="D58" s="150">
        <v>8463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340</v>
      </c>
      <c r="D59" s="150">
        <v>261</v>
      </c>
      <c r="E59" s="250" t="s">
        <v>181</v>
      </c>
      <c r="F59" s="241" t="s">
        <v>182</v>
      </c>
      <c r="G59" s="151">
        <v>1311</v>
      </c>
      <c r="H59" s="151">
        <v>980</v>
      </c>
      <c r="M59" s="156"/>
    </row>
    <row r="60" spans="1:8" ht="15">
      <c r="A60" s="234" t="s">
        <v>183</v>
      </c>
      <c r="B60" s="240" t="s">
        <v>184</v>
      </c>
      <c r="C60" s="150">
        <v>31</v>
      </c>
      <c r="D60" s="150">
        <v>92</v>
      </c>
      <c r="E60" s="236" t="s">
        <v>185</v>
      </c>
      <c r="F60" s="241" t="s">
        <v>186</v>
      </c>
      <c r="G60" s="151">
        <v>853</v>
      </c>
      <c r="H60" s="151">
        <v>838</v>
      </c>
    </row>
    <row r="61" spans="1:18" ht="15">
      <c r="A61" s="234" t="s">
        <v>187</v>
      </c>
      <c r="B61" s="243" t="s">
        <v>188</v>
      </c>
      <c r="C61" s="150">
        <v>158</v>
      </c>
      <c r="D61" s="150">
        <v>152</v>
      </c>
      <c r="E61" s="242" t="s">
        <v>189</v>
      </c>
      <c r="F61" s="271" t="s">
        <v>190</v>
      </c>
      <c r="G61" s="153">
        <f>SUM(G62:G68)</f>
        <v>4508</v>
      </c>
      <c r="H61" s="153">
        <f>SUM(H62:H68)</f>
        <v>4887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181</v>
      </c>
      <c r="H62" s="151">
        <v>376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8951</v>
      </c>
      <c r="D64" s="154">
        <f>SUM(D58:D63)</f>
        <v>8968</v>
      </c>
      <c r="E64" s="236" t="s">
        <v>200</v>
      </c>
      <c r="F64" s="241" t="s">
        <v>201</v>
      </c>
      <c r="G64" s="151">
        <v>3780</v>
      </c>
      <c r="H64" s="151">
        <v>4214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213</v>
      </c>
      <c r="H65" s="151">
        <v>66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113</v>
      </c>
      <c r="H66" s="151">
        <v>117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44</v>
      </c>
      <c r="H67" s="151">
        <v>45</v>
      </c>
    </row>
    <row r="68" spans="1:8" ht="15">
      <c r="A68" s="234" t="s">
        <v>211</v>
      </c>
      <c r="B68" s="240" t="s">
        <v>212</v>
      </c>
      <c r="C68" s="150">
        <v>2921</v>
      </c>
      <c r="D68" s="150">
        <v>2737</v>
      </c>
      <c r="E68" s="236" t="s">
        <v>213</v>
      </c>
      <c r="F68" s="241" t="s">
        <v>214</v>
      </c>
      <c r="G68" s="151">
        <v>177</v>
      </c>
      <c r="H68" s="151">
        <v>69</v>
      </c>
    </row>
    <row r="69" spans="1:8" ht="15">
      <c r="A69" s="234" t="s">
        <v>215</v>
      </c>
      <c r="B69" s="240" t="s">
        <v>216</v>
      </c>
      <c r="C69" s="150">
        <v>6694</v>
      </c>
      <c r="D69" s="150">
        <v>1392</v>
      </c>
      <c r="E69" s="250" t="s">
        <v>78</v>
      </c>
      <c r="F69" s="241" t="s">
        <v>217</v>
      </c>
      <c r="G69" s="151">
        <v>10</v>
      </c>
      <c r="H69" s="151">
        <v>12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362</v>
      </c>
      <c r="D71" s="150">
        <v>362</v>
      </c>
      <c r="E71" s="252" t="s">
        <v>46</v>
      </c>
      <c r="F71" s="272" t="s">
        <v>224</v>
      </c>
      <c r="G71" s="160">
        <f>G59+G60+G61+G69+G70</f>
        <v>6682</v>
      </c>
      <c r="H71" s="160">
        <f>H59+H60+H61+H69+H70</f>
        <v>6717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11</v>
      </c>
      <c r="D74" s="150">
        <v>73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9988</v>
      </c>
      <c r="D75" s="154">
        <f>SUM(D67:D74)</f>
        <v>4564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375</v>
      </c>
      <c r="H76" s="151">
        <v>375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7057</v>
      </c>
      <c r="H79" s="161">
        <f>H71+H74+H75+H76</f>
        <v>7092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16</v>
      </c>
      <c r="D87" s="150">
        <v>1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9</v>
      </c>
      <c r="D88" s="150">
        <v>82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25</v>
      </c>
      <c r="D91" s="154">
        <f>SUM(D87:D90)</f>
        <v>83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18964</v>
      </c>
      <c r="D93" s="154">
        <f>D64+D75+D84+D91+D92</f>
        <v>13615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268</v>
      </c>
      <c r="B94" s="287" t="s">
        <v>269</v>
      </c>
      <c r="C94" s="163">
        <f>C93+C55</f>
        <v>33100</v>
      </c>
      <c r="D94" s="163">
        <f>D93+D55</f>
        <v>28010</v>
      </c>
      <c r="E94" s="446" t="s">
        <v>270</v>
      </c>
      <c r="F94" s="288" t="s">
        <v>271</v>
      </c>
      <c r="G94" s="164">
        <f>G36+G39+G55+G79</f>
        <v>33100</v>
      </c>
      <c r="H94" s="164">
        <f>H36+H39+H55+H79</f>
        <v>28010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583" t="s">
        <v>862</v>
      </c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584" t="s">
        <v>860</v>
      </c>
      <c r="F97" s="169"/>
      <c r="G97" s="170"/>
      <c r="H97" s="171"/>
      <c r="M97" s="156"/>
    </row>
    <row r="98" spans="1:13" ht="15" customHeight="1">
      <c r="A98" s="44" t="s">
        <v>272</v>
      </c>
      <c r="B98" s="581"/>
      <c r="D98" s="581">
        <v>42122</v>
      </c>
      <c r="E98" s="585"/>
      <c r="F98" s="169"/>
      <c r="G98" s="170"/>
      <c r="H98" s="171"/>
      <c r="M98" s="156"/>
    </row>
    <row r="99" spans="1:8" ht="15">
      <c r="A99" s="581"/>
      <c r="C99" s="1"/>
      <c r="D99" s="44"/>
      <c r="F99" s="169"/>
      <c r="G99" s="170"/>
      <c r="H99" s="171"/>
    </row>
    <row r="100" spans="1:5" ht="15">
      <c r="A100" s="172"/>
      <c r="B100" s="172"/>
      <c r="C100" s="591"/>
      <c r="D100" s="592"/>
      <c r="E100" s="592"/>
    </row>
    <row r="101" ht="14.25">
      <c r="E101" s="211"/>
    </row>
    <row r="102" ht="15">
      <c r="E102" s="43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C23" sqref="C23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6" t="str">
        <f>'справка №1-БАЛАНС'!E3</f>
        <v>"УНИПАК" АД гр.  ПАВЛИКЕНИ</v>
      </c>
      <c r="C2" s="596"/>
      <c r="D2" s="596"/>
      <c r="E2" s="596"/>
      <c r="F2" s="598" t="s">
        <v>2</v>
      </c>
      <c r="G2" s="598"/>
      <c r="H2" s="523">
        <f>'справка №1-БАЛАНС'!H3</f>
        <v>104051139</v>
      </c>
    </row>
    <row r="3" spans="1:8" ht="15">
      <c r="A3" s="464" t="s">
        <v>274</v>
      </c>
      <c r="B3" s="596" t="str">
        <f>'справка №1-БАЛАНС'!E4</f>
        <v>неконсолидиран</v>
      </c>
      <c r="C3" s="596"/>
      <c r="D3" s="596"/>
      <c r="E3" s="596"/>
      <c r="F3" s="543" t="s">
        <v>4</v>
      </c>
      <c r="G3" s="524"/>
      <c r="H3" s="524">
        <f>'справка №1-БАЛАНС'!H4</f>
        <v>499</v>
      </c>
    </row>
    <row r="4" spans="1:8" ht="17.25" customHeight="1">
      <c r="A4" s="464" t="s">
        <v>5</v>
      </c>
      <c r="B4" s="597" t="str">
        <f>'справка №1-БАЛАНС'!E5</f>
        <v>01.01.2015-31.03.2015г.</v>
      </c>
      <c r="C4" s="597"/>
      <c r="D4" s="597"/>
      <c r="E4" s="313"/>
      <c r="F4" s="463"/>
      <c r="G4" s="541"/>
      <c r="H4" s="544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5"/>
      <c r="H7" s="545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5"/>
      <c r="H8" s="545"/>
    </row>
    <row r="9" spans="1:8" ht="12">
      <c r="A9" s="297" t="s">
        <v>282</v>
      </c>
      <c r="B9" s="298" t="s">
        <v>283</v>
      </c>
      <c r="C9" s="45">
        <v>4186</v>
      </c>
      <c r="D9" s="45">
        <v>4011</v>
      </c>
      <c r="E9" s="297" t="s">
        <v>284</v>
      </c>
      <c r="F9" s="546" t="s">
        <v>285</v>
      </c>
      <c r="G9" s="547">
        <v>5707</v>
      </c>
      <c r="H9" s="547">
        <v>4745</v>
      </c>
    </row>
    <row r="10" spans="1:8" ht="12">
      <c r="A10" s="297" t="s">
        <v>286</v>
      </c>
      <c r="B10" s="298" t="s">
        <v>287</v>
      </c>
      <c r="C10" s="45">
        <v>149</v>
      </c>
      <c r="D10" s="45">
        <v>73</v>
      </c>
      <c r="E10" s="297" t="s">
        <v>288</v>
      </c>
      <c r="F10" s="546" t="s">
        <v>289</v>
      </c>
      <c r="G10" s="547">
        <v>171</v>
      </c>
      <c r="H10" s="547">
        <v>370</v>
      </c>
    </row>
    <row r="11" spans="1:8" ht="12">
      <c r="A11" s="297" t="s">
        <v>290</v>
      </c>
      <c r="B11" s="298" t="s">
        <v>291</v>
      </c>
      <c r="C11" s="45">
        <v>479</v>
      </c>
      <c r="D11" s="45">
        <v>478</v>
      </c>
      <c r="E11" s="299" t="s">
        <v>292</v>
      </c>
      <c r="F11" s="546" t="s">
        <v>293</v>
      </c>
      <c r="G11" s="547">
        <v>133</v>
      </c>
      <c r="H11" s="547">
        <v>57</v>
      </c>
    </row>
    <row r="12" spans="1:8" ht="12">
      <c r="A12" s="297" t="s">
        <v>294</v>
      </c>
      <c r="B12" s="298" t="s">
        <v>295</v>
      </c>
      <c r="C12" s="45">
        <v>388</v>
      </c>
      <c r="D12" s="45">
        <v>347</v>
      </c>
      <c r="E12" s="299" t="s">
        <v>78</v>
      </c>
      <c r="F12" s="546" t="s">
        <v>296</v>
      </c>
      <c r="G12" s="547">
        <v>118</v>
      </c>
      <c r="H12" s="547">
        <v>261</v>
      </c>
    </row>
    <row r="13" spans="1:18" ht="12">
      <c r="A13" s="297" t="s">
        <v>297</v>
      </c>
      <c r="B13" s="298" t="s">
        <v>298</v>
      </c>
      <c r="C13" s="45">
        <v>66</v>
      </c>
      <c r="D13" s="45">
        <v>61</v>
      </c>
      <c r="E13" s="300" t="s">
        <v>51</v>
      </c>
      <c r="F13" s="548" t="s">
        <v>299</v>
      </c>
      <c r="G13" s="545">
        <f>SUM(G9:G12)</f>
        <v>6129</v>
      </c>
      <c r="H13" s="545">
        <f>SUM(H9:H12)</f>
        <v>5433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300</v>
      </c>
      <c r="B14" s="298" t="s">
        <v>301</v>
      </c>
      <c r="C14" s="45">
        <v>214</v>
      </c>
      <c r="D14" s="45">
        <v>552</v>
      </c>
      <c r="E14" s="299"/>
      <c r="F14" s="549"/>
      <c r="G14" s="550"/>
      <c r="H14" s="550"/>
    </row>
    <row r="15" spans="1:8" ht="24">
      <c r="A15" s="297" t="s">
        <v>302</v>
      </c>
      <c r="B15" s="298" t="s">
        <v>303</v>
      </c>
      <c r="C15" s="46">
        <v>-85</v>
      </c>
      <c r="D15" s="46">
        <v>-106</v>
      </c>
      <c r="E15" s="295" t="s">
        <v>304</v>
      </c>
      <c r="F15" s="551" t="s">
        <v>305</v>
      </c>
      <c r="G15" s="547">
        <v>94</v>
      </c>
      <c r="H15" s="547">
        <v>94</v>
      </c>
    </row>
    <row r="16" spans="1:8" ht="12">
      <c r="A16" s="297" t="s">
        <v>306</v>
      </c>
      <c r="B16" s="298" t="s">
        <v>307</v>
      </c>
      <c r="C16" s="46">
        <v>5</v>
      </c>
      <c r="D16" s="46">
        <v>7</v>
      </c>
      <c r="E16" s="297" t="s">
        <v>308</v>
      </c>
      <c r="F16" s="549" t="s">
        <v>309</v>
      </c>
      <c r="G16" s="552">
        <v>94</v>
      </c>
      <c r="H16" s="552">
        <v>94</v>
      </c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0"/>
      <c r="H17" s="550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0"/>
      <c r="H18" s="550"/>
    </row>
    <row r="19" spans="1:15" ht="12">
      <c r="A19" s="300" t="s">
        <v>51</v>
      </c>
      <c r="B19" s="302" t="s">
        <v>315</v>
      </c>
      <c r="C19" s="48">
        <f>SUM(C9:C15)+C16</f>
        <v>5402</v>
      </c>
      <c r="D19" s="48">
        <f>SUM(D9:D15)+D16</f>
        <v>5423</v>
      </c>
      <c r="E19" s="303" t="s">
        <v>316</v>
      </c>
      <c r="F19" s="549" t="s">
        <v>317</v>
      </c>
      <c r="G19" s="547"/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318</v>
      </c>
      <c r="F20" s="549" t="s">
        <v>319</v>
      </c>
      <c r="G20" s="547"/>
      <c r="H20" s="547"/>
    </row>
    <row r="21" spans="1:8" ht="24">
      <c r="A21" s="295" t="s">
        <v>320</v>
      </c>
      <c r="B21" s="304"/>
      <c r="C21" s="314"/>
      <c r="D21" s="314"/>
      <c r="E21" s="297" t="s">
        <v>321</v>
      </c>
      <c r="F21" s="549" t="s">
        <v>322</v>
      </c>
      <c r="G21" s="547"/>
      <c r="H21" s="547"/>
    </row>
    <row r="22" spans="1:8" ht="24">
      <c r="A22" s="303" t="s">
        <v>323</v>
      </c>
      <c r="B22" s="304" t="s">
        <v>324</v>
      </c>
      <c r="C22" s="45">
        <v>66</v>
      </c>
      <c r="D22" s="45">
        <v>74</v>
      </c>
      <c r="E22" s="303" t="s">
        <v>325</v>
      </c>
      <c r="F22" s="549" t="s">
        <v>326</v>
      </c>
      <c r="G22" s="547"/>
      <c r="H22" s="547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9" t="s">
        <v>330</v>
      </c>
      <c r="G23" s="547"/>
      <c r="H23" s="547"/>
    </row>
    <row r="24" spans="1:18" ht="12">
      <c r="A24" s="297" t="s">
        <v>331</v>
      </c>
      <c r="B24" s="304" t="s">
        <v>332</v>
      </c>
      <c r="C24" s="45">
        <v>2</v>
      </c>
      <c r="D24" s="45">
        <v>2</v>
      </c>
      <c r="E24" s="300" t="s">
        <v>103</v>
      </c>
      <c r="F24" s="551" t="s">
        <v>333</v>
      </c>
      <c r="G24" s="545">
        <f>SUM(G19:G23)</f>
        <v>0</v>
      </c>
      <c r="H24" s="545">
        <f>SUM(H19:H23)</f>
        <v>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78</v>
      </c>
      <c r="B25" s="304" t="s">
        <v>334</v>
      </c>
      <c r="C25" s="45">
        <v>18</v>
      </c>
      <c r="D25" s="45">
        <v>16</v>
      </c>
      <c r="E25" s="301"/>
      <c r="F25" s="303"/>
      <c r="G25" s="550"/>
      <c r="H25" s="550"/>
    </row>
    <row r="26" spans="1:14" ht="12">
      <c r="A26" s="300" t="s">
        <v>76</v>
      </c>
      <c r="B26" s="305" t="s">
        <v>335</v>
      </c>
      <c r="C26" s="48">
        <f>SUM(C22:C25)</f>
        <v>86</v>
      </c>
      <c r="D26" s="48">
        <f>SUM(D22:D25)</f>
        <v>92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336</v>
      </c>
      <c r="B28" s="292" t="s">
        <v>337</v>
      </c>
      <c r="C28" s="49">
        <f>C26+C19</f>
        <v>5488</v>
      </c>
      <c r="D28" s="49">
        <f>D26+D19</f>
        <v>5515</v>
      </c>
      <c r="E28" s="126" t="s">
        <v>338</v>
      </c>
      <c r="F28" s="551" t="s">
        <v>339</v>
      </c>
      <c r="G28" s="545">
        <f>G13+G15+G24</f>
        <v>6223</v>
      </c>
      <c r="H28" s="545">
        <f>H13+H15+H24</f>
        <v>5527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340</v>
      </c>
      <c r="B30" s="292" t="s">
        <v>341</v>
      </c>
      <c r="C30" s="49">
        <f>IF((G28-C28)&gt;0,G28-C28,0)</f>
        <v>735</v>
      </c>
      <c r="D30" s="49">
        <f>IF((H28-D28)&gt;0,H28-D28,0)</f>
        <v>12</v>
      </c>
      <c r="E30" s="126" t="s">
        <v>342</v>
      </c>
      <c r="F30" s="551" t="s">
        <v>343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344</v>
      </c>
      <c r="C31" s="45"/>
      <c r="D31" s="45"/>
      <c r="E31" s="295" t="s">
        <v>850</v>
      </c>
      <c r="F31" s="549" t="s">
        <v>345</v>
      </c>
      <c r="G31" s="547"/>
      <c r="H31" s="547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9" t="s">
        <v>349</v>
      </c>
      <c r="G32" s="547"/>
      <c r="H32" s="547"/>
    </row>
    <row r="33" spans="1:18" ht="12">
      <c r="A33" s="127" t="s">
        <v>350</v>
      </c>
      <c r="B33" s="305" t="s">
        <v>351</v>
      </c>
      <c r="C33" s="48">
        <f>C28-C31+C32</f>
        <v>5488</v>
      </c>
      <c r="D33" s="48">
        <f>D28-D31+D32</f>
        <v>5515</v>
      </c>
      <c r="E33" s="126" t="s">
        <v>352</v>
      </c>
      <c r="F33" s="551" t="s">
        <v>353</v>
      </c>
      <c r="G33" s="52">
        <f>G32-G31+G28</f>
        <v>6223</v>
      </c>
      <c r="H33" s="52">
        <f>H32-H31+H28</f>
        <v>5527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354</v>
      </c>
      <c r="B34" s="292" t="s">
        <v>355</v>
      </c>
      <c r="C34" s="49">
        <f>IF((G33-C33)&gt;0,G33-C33,0)</f>
        <v>735</v>
      </c>
      <c r="D34" s="49">
        <f>IF((H33-D33)&gt;0,H33-D33,0)</f>
        <v>12</v>
      </c>
      <c r="E34" s="127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50"/>
      <c r="H36" s="550"/>
    </row>
    <row r="37" spans="1:8" ht="24">
      <c r="A37" s="308" t="s">
        <v>362</v>
      </c>
      <c r="B37" s="309" t="s">
        <v>363</v>
      </c>
      <c r="C37" s="428"/>
      <c r="D37" s="428"/>
      <c r="E37" s="307"/>
      <c r="F37" s="554"/>
      <c r="G37" s="550"/>
      <c r="H37" s="550"/>
    </row>
    <row r="38" spans="1:8" ht="12">
      <c r="A38" s="310" t="s">
        <v>364</v>
      </c>
      <c r="B38" s="309" t="s">
        <v>365</v>
      </c>
      <c r="C38" s="125"/>
      <c r="D38" s="125"/>
      <c r="E38" s="307"/>
      <c r="F38" s="554"/>
      <c r="G38" s="550"/>
      <c r="H38" s="550"/>
    </row>
    <row r="39" spans="1:18" ht="12">
      <c r="A39" s="311" t="s">
        <v>366</v>
      </c>
      <c r="B39" s="128" t="s">
        <v>367</v>
      </c>
      <c r="C39" s="457">
        <f>+IF((G33-C33-C35)&gt;0,G33-C33-C35,0)</f>
        <v>735</v>
      </c>
      <c r="D39" s="457">
        <f>+IF((H33-D33-D35)&gt;0,H33-D33-D35,0)</f>
        <v>12</v>
      </c>
      <c r="E39" s="312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5" t="s">
        <v>372</v>
      </c>
      <c r="G40" s="547"/>
      <c r="H40" s="547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735</v>
      </c>
      <c r="D41" s="51">
        <f>IF(H39=0,IF(D39-D40&gt;0,D39-D40+H40,0),IF(H39-H40&lt;0,H40-H39+D39,0))</f>
        <v>12</v>
      </c>
      <c r="E41" s="126" t="s">
        <v>375</v>
      </c>
      <c r="F41" s="568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377</v>
      </c>
      <c r="B42" s="291" t="s">
        <v>378</v>
      </c>
      <c r="C42" s="52">
        <f>C33+C35+C39</f>
        <v>6223</v>
      </c>
      <c r="D42" s="52">
        <f>D33+D35+D39</f>
        <v>5527</v>
      </c>
      <c r="E42" s="127" t="s">
        <v>379</v>
      </c>
      <c r="F42" s="128" t="s">
        <v>380</v>
      </c>
      <c r="G42" s="52">
        <f>G39+G33</f>
        <v>6223</v>
      </c>
      <c r="H42" s="52">
        <f>H39+H33</f>
        <v>5527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3"/>
      <c r="C43" s="424"/>
      <c r="D43" s="424"/>
      <c r="E43" s="425"/>
      <c r="F43" s="557"/>
      <c r="G43" s="424"/>
      <c r="H43" s="424"/>
    </row>
    <row r="44" spans="1:8" ht="12">
      <c r="A44" s="313"/>
      <c r="B44" s="423"/>
      <c r="C44" s="424"/>
      <c r="D44" s="424"/>
      <c r="E44" s="425"/>
      <c r="F44" s="557"/>
      <c r="G44" s="424"/>
      <c r="H44" s="424"/>
    </row>
    <row r="45" spans="1:8" ht="12">
      <c r="A45" s="599" t="s">
        <v>854</v>
      </c>
      <c r="B45" s="599"/>
      <c r="C45" s="599"/>
      <c r="D45" s="599"/>
      <c r="E45" s="599"/>
      <c r="F45" s="557"/>
      <c r="G45" s="424"/>
      <c r="H45" s="424"/>
    </row>
    <row r="46" spans="1:8" ht="12.75">
      <c r="A46" s="313"/>
      <c r="B46" s="423"/>
      <c r="C46" s="583" t="s">
        <v>862</v>
      </c>
      <c r="D46" s="424"/>
      <c r="E46" s="425"/>
      <c r="F46" s="557"/>
      <c r="G46" s="424"/>
      <c r="H46" s="424"/>
    </row>
    <row r="47" spans="1:8" ht="12.75">
      <c r="A47" s="313"/>
      <c r="B47" s="423"/>
      <c r="C47" s="584" t="s">
        <v>860</v>
      </c>
      <c r="D47" s="424"/>
      <c r="E47" s="425"/>
      <c r="F47" s="557"/>
      <c r="G47" s="424"/>
      <c r="H47" s="424"/>
    </row>
    <row r="48" spans="1:15" ht="12">
      <c r="A48" s="500" t="s">
        <v>272</v>
      </c>
      <c r="B48" s="582">
        <f>'справка №1-БАЛАНС'!D98</f>
        <v>42122</v>
      </c>
      <c r="C48" s="586"/>
      <c r="D48" s="594"/>
      <c r="E48" s="594"/>
      <c r="F48" s="594"/>
      <c r="G48" s="594"/>
      <c r="H48" s="594"/>
      <c r="I48" s="541"/>
      <c r="J48" s="541"/>
      <c r="K48" s="541"/>
      <c r="L48" s="541"/>
      <c r="M48" s="541"/>
      <c r="N48" s="541"/>
      <c r="O48" s="541"/>
    </row>
    <row r="49" spans="1:8" ht="12.75">
      <c r="A49" s="558"/>
      <c r="B49" s="572"/>
      <c r="C49" s="585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6"/>
      <c r="D50" s="595"/>
      <c r="E50" s="595"/>
      <c r="F50" s="595"/>
      <c r="G50" s="595"/>
      <c r="H50" s="595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779527559055118" right="0.2362204724409449" top="1.1811023622047245" bottom="0.3937007874015748" header="0.5118110236220472" footer="0.31496062992125984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4">
      <selection activeCell="C47" sqref="C4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382</v>
      </c>
      <c r="B4" s="467" t="str">
        <f>'справка №1-БАЛАНС'!E3</f>
        <v>"УНИПАК" АД гр.  ПАВЛИКЕНИ</v>
      </c>
      <c r="C4" s="538" t="s">
        <v>2</v>
      </c>
      <c r="D4" s="538">
        <f>'справка №1-БАЛАНС'!H3</f>
        <v>104051139</v>
      </c>
      <c r="E4" s="322"/>
      <c r="F4" s="322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499</v>
      </c>
    </row>
    <row r="6" spans="1:6" ht="12" customHeight="1">
      <c r="A6" s="468" t="s">
        <v>5</v>
      </c>
      <c r="B6" s="503" t="str">
        <f>'справка №1-БАЛАНС'!E5</f>
        <v>01.01.2015-31.03.2015г.</v>
      </c>
      <c r="C6" s="469"/>
      <c r="D6" s="470" t="s">
        <v>275</v>
      </c>
      <c r="F6" s="324"/>
    </row>
    <row r="7" spans="1:6" ht="33.75" customHeight="1">
      <c r="A7" s="325" t="s">
        <v>383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6193</v>
      </c>
      <c r="D10" s="53">
        <v>5837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-4796</v>
      </c>
      <c r="D11" s="53">
        <v>-4700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-462</v>
      </c>
      <c r="D13" s="53">
        <v>-409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>
        <v>-370</v>
      </c>
      <c r="D14" s="53">
        <v>-461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-2</v>
      </c>
      <c r="D15" s="53">
        <v>-17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>
        <v>-1</v>
      </c>
      <c r="D18" s="53">
        <v>-2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>
        <v>-7</v>
      </c>
      <c r="D19" s="53">
        <v>-6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555</v>
      </c>
      <c r="D20" s="54">
        <f>SUM(D10:D19)</f>
        <v>242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>
        <v>-5367</v>
      </c>
      <c r="D22" s="53">
        <v>-31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-5367</v>
      </c>
      <c r="D32" s="54">
        <f>SUM(D22:D31)</f>
        <v>-31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53">
        <v>5203</v>
      </c>
      <c r="D36" s="53"/>
      <c r="E36" s="129"/>
      <c r="F36" s="129"/>
    </row>
    <row r="37" spans="1:6" ht="12">
      <c r="A37" s="331" t="s">
        <v>436</v>
      </c>
      <c r="B37" s="332" t="s">
        <v>437</v>
      </c>
      <c r="C37" s="53">
        <v>-169</v>
      </c>
      <c r="D37" s="53">
        <v>-133</v>
      </c>
      <c r="E37" s="129"/>
      <c r="F37" s="129"/>
    </row>
    <row r="38" spans="1:6" ht="12">
      <c r="A38" s="331" t="s">
        <v>438</v>
      </c>
      <c r="B38" s="332" t="s">
        <v>439</v>
      </c>
      <c r="C38" s="53">
        <v>-229</v>
      </c>
      <c r="D38" s="53">
        <v>-399</v>
      </c>
      <c r="E38" s="129"/>
      <c r="F38" s="129"/>
    </row>
    <row r="39" spans="1:6" ht="12">
      <c r="A39" s="331" t="s">
        <v>440</v>
      </c>
      <c r="B39" s="332" t="s">
        <v>441</v>
      </c>
      <c r="C39" s="53">
        <v>-51</v>
      </c>
      <c r="D39" s="53">
        <v>-45</v>
      </c>
      <c r="E39" s="129"/>
      <c r="F39" s="129"/>
    </row>
    <row r="40" spans="1:6" ht="12">
      <c r="A40" s="331" t="s">
        <v>442</v>
      </c>
      <c r="B40" s="332" t="s">
        <v>443</v>
      </c>
      <c r="C40" s="53"/>
      <c r="D40" s="53"/>
      <c r="E40" s="129"/>
      <c r="F40" s="129"/>
    </row>
    <row r="41" spans="1:8" ht="12">
      <c r="A41" s="331" t="s">
        <v>444</v>
      </c>
      <c r="B41" s="332" t="s">
        <v>445</v>
      </c>
      <c r="C41" s="53"/>
      <c r="D41" s="53"/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4754</v>
      </c>
      <c r="D42" s="54">
        <f>SUM(D34:D41)</f>
        <v>-577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-58</v>
      </c>
      <c r="D43" s="54">
        <f>D42+D32+D20</f>
        <v>-366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83</v>
      </c>
      <c r="D44" s="131">
        <v>403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25</v>
      </c>
      <c r="D45" s="54">
        <f>D44+D43</f>
        <v>37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25</v>
      </c>
      <c r="D46" s="55">
        <v>37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859</v>
      </c>
      <c r="B49" s="575">
        <f>'справка №1-БАЛАНС'!D98</f>
        <v>42122</v>
      </c>
      <c r="C49" s="318"/>
      <c r="D49" s="434"/>
      <c r="E49" s="342"/>
      <c r="G49" s="132"/>
      <c r="H49" s="132"/>
    </row>
    <row r="50" spans="1:8" ht="12.75">
      <c r="A50" s="575"/>
      <c r="B50" s="583" t="s">
        <v>862</v>
      </c>
      <c r="C50" s="600"/>
      <c r="D50" s="600"/>
      <c r="G50" s="132"/>
      <c r="H50" s="132"/>
    </row>
    <row r="51" spans="1:8" ht="12.75">
      <c r="A51" s="317"/>
      <c r="B51" s="584" t="s">
        <v>860</v>
      </c>
      <c r="C51" s="318"/>
      <c r="D51" s="317"/>
      <c r="G51" s="132"/>
      <c r="H51" s="132"/>
    </row>
    <row r="52" spans="1:8" ht="12.75">
      <c r="A52" s="317"/>
      <c r="B52" s="585"/>
      <c r="C52" s="600"/>
      <c r="D52" s="60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I17" sqref="I17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3" t="str">
        <f>'справка №1-БАЛАНС'!E3</f>
        <v>"УНИПАК" АД гр.  ПАВЛИКЕНИ</v>
      </c>
      <c r="C3" s="603"/>
      <c r="D3" s="603"/>
      <c r="E3" s="603"/>
      <c r="F3" s="603"/>
      <c r="G3" s="603"/>
      <c r="H3" s="603"/>
      <c r="I3" s="603"/>
      <c r="J3" s="473"/>
      <c r="K3" s="605" t="s">
        <v>2</v>
      </c>
      <c r="L3" s="605"/>
      <c r="M3" s="475">
        <f>'справка №1-БАЛАНС'!H3</f>
        <v>104051139</v>
      </c>
      <c r="N3" s="2"/>
    </row>
    <row r="4" spans="1:15" s="529" customFormat="1" ht="13.5" customHeight="1">
      <c r="A4" s="464" t="s">
        <v>459</v>
      </c>
      <c r="B4" s="603" t="str">
        <f>'справка №1-БАЛАНС'!E4</f>
        <v>неконсолидиран</v>
      </c>
      <c r="C4" s="603"/>
      <c r="D4" s="603"/>
      <c r="E4" s="603"/>
      <c r="F4" s="603"/>
      <c r="G4" s="603"/>
      <c r="H4" s="603"/>
      <c r="I4" s="603"/>
      <c r="J4" s="135"/>
      <c r="K4" s="606" t="s">
        <v>4</v>
      </c>
      <c r="L4" s="606"/>
      <c r="M4" s="475">
        <f>'справка №1-БАЛАНС'!H4</f>
        <v>499</v>
      </c>
      <c r="N4" s="3"/>
      <c r="O4" s="3"/>
    </row>
    <row r="5" spans="1:14" s="529" customFormat="1" ht="12.75" customHeight="1">
      <c r="A5" s="464" t="s">
        <v>5</v>
      </c>
      <c r="B5" s="607" t="str">
        <f>'справка №1-БАЛАНС'!E5</f>
        <v>01.01.2015-31.03.2015г.</v>
      </c>
      <c r="C5" s="607"/>
      <c r="D5" s="607"/>
      <c r="E5" s="607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30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0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476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7">
        <f>'справка №1-БАЛАНС'!H17</f>
        <v>2272</v>
      </c>
      <c r="D11" s="57">
        <f>'справка №1-БАЛАНС'!H19</f>
        <v>0</v>
      </c>
      <c r="E11" s="57">
        <f>'справка №1-БАЛАНС'!H20</f>
        <v>375</v>
      </c>
      <c r="F11" s="57">
        <f>'справка №1-БАЛАНС'!H22</f>
        <v>608</v>
      </c>
      <c r="G11" s="57">
        <f>'справка №1-БАЛАНС'!H23</f>
        <v>0</v>
      </c>
      <c r="H11" s="59">
        <f>'справка №1-БАЛАНС'!H24</f>
        <v>1823</v>
      </c>
      <c r="I11" s="57">
        <f>'справка №1-БАЛАНС'!H28+'справка №1-БАЛАНС'!H31</f>
        <v>13179</v>
      </c>
      <c r="J11" s="57">
        <f>'справка №1-БАЛАНС'!H29+'справка №1-БАЛАНС'!H32</f>
        <v>0</v>
      </c>
      <c r="K11" s="59"/>
      <c r="L11" s="343">
        <f>SUM(C11:K11)</f>
        <v>18257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2272</v>
      </c>
      <c r="D15" s="60">
        <f aca="true" t="shared" si="2" ref="D15:M15">D11+D12</f>
        <v>0</v>
      </c>
      <c r="E15" s="60">
        <f t="shared" si="2"/>
        <v>375</v>
      </c>
      <c r="F15" s="60">
        <f t="shared" si="2"/>
        <v>608</v>
      </c>
      <c r="G15" s="60">
        <f t="shared" si="2"/>
        <v>0</v>
      </c>
      <c r="H15" s="60">
        <f t="shared" si="2"/>
        <v>1823</v>
      </c>
      <c r="I15" s="60">
        <f t="shared" si="2"/>
        <v>13179</v>
      </c>
      <c r="J15" s="60">
        <f t="shared" si="2"/>
        <v>0</v>
      </c>
      <c r="K15" s="60">
        <f t="shared" si="2"/>
        <v>0</v>
      </c>
      <c r="L15" s="343">
        <f t="shared" si="1"/>
        <v>18257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v>735</v>
      </c>
      <c r="J16" s="344">
        <f>+'справка №1-БАЛАНС'!G32</f>
        <v>0</v>
      </c>
      <c r="K16" s="59"/>
      <c r="L16" s="343">
        <f t="shared" si="1"/>
        <v>735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494</v>
      </c>
      <c r="B19" s="18" t="s">
        <v>495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2272</v>
      </c>
      <c r="D29" s="58">
        <f aca="true" t="shared" si="6" ref="D29:M29">D17+D20+D21+D24+D28+D27+D15+D16</f>
        <v>0</v>
      </c>
      <c r="E29" s="58">
        <f t="shared" si="6"/>
        <v>375</v>
      </c>
      <c r="F29" s="58">
        <f t="shared" si="6"/>
        <v>608</v>
      </c>
      <c r="G29" s="58">
        <f t="shared" si="6"/>
        <v>0</v>
      </c>
      <c r="H29" s="58">
        <f t="shared" si="6"/>
        <v>1823</v>
      </c>
      <c r="I29" s="58">
        <f t="shared" si="6"/>
        <v>13914</v>
      </c>
      <c r="J29" s="58">
        <f t="shared" si="6"/>
        <v>0</v>
      </c>
      <c r="K29" s="58">
        <f t="shared" si="6"/>
        <v>0</v>
      </c>
      <c r="L29" s="343">
        <f t="shared" si="1"/>
        <v>18992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2272</v>
      </c>
      <c r="D32" s="58">
        <f t="shared" si="7"/>
        <v>0</v>
      </c>
      <c r="E32" s="58">
        <f t="shared" si="7"/>
        <v>375</v>
      </c>
      <c r="F32" s="58">
        <f t="shared" si="7"/>
        <v>608</v>
      </c>
      <c r="G32" s="58">
        <f t="shared" si="7"/>
        <v>0</v>
      </c>
      <c r="H32" s="58">
        <f t="shared" si="7"/>
        <v>1823</v>
      </c>
      <c r="I32" s="58">
        <f t="shared" si="7"/>
        <v>13914</v>
      </c>
      <c r="J32" s="58">
        <f t="shared" si="7"/>
        <v>0</v>
      </c>
      <c r="K32" s="58">
        <f t="shared" si="7"/>
        <v>0</v>
      </c>
      <c r="L32" s="343">
        <f t="shared" si="1"/>
        <v>18992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583" t="s">
        <v>862</v>
      </c>
      <c r="J34" s="14"/>
      <c r="K34" s="14"/>
      <c r="L34" s="347"/>
      <c r="M34" s="347"/>
      <c r="N34" s="11"/>
    </row>
    <row r="35" spans="1:14" ht="14.25" customHeight="1">
      <c r="A35" s="604" t="s">
        <v>855</v>
      </c>
      <c r="B35" s="604"/>
      <c r="C35" s="604"/>
      <c r="D35" s="604"/>
      <c r="E35" s="604"/>
      <c r="F35" s="604"/>
      <c r="G35" s="604"/>
      <c r="H35" s="604"/>
      <c r="I35" s="604"/>
      <c r="J35" s="60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584" t="s">
        <v>860</v>
      </c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585"/>
      <c r="J37" s="14"/>
      <c r="K37" s="14"/>
      <c r="L37" s="347"/>
      <c r="M37" s="347"/>
      <c r="N37" s="11"/>
    </row>
    <row r="38" spans="1:14" ht="12">
      <c r="A38" s="451" t="s">
        <v>858</v>
      </c>
      <c r="B38" s="573"/>
      <c r="C38" s="573">
        <f>'справка №1-БАЛАНС'!D98</f>
        <v>42122</v>
      </c>
      <c r="D38" s="602"/>
      <c r="E38" s="602"/>
      <c r="F38" s="602"/>
      <c r="G38" s="602"/>
      <c r="H38" s="602"/>
      <c r="I38" s="602"/>
      <c r="J38" s="15"/>
      <c r="K38" s="15"/>
      <c r="L38" s="602"/>
      <c r="M38" s="602"/>
      <c r="N38" s="11"/>
    </row>
    <row r="39" spans="1:13" ht="15.75">
      <c r="A39" s="573"/>
      <c r="B39" s="534"/>
      <c r="C39" s="535"/>
      <c r="D39" s="578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5.75">
      <c r="A40" s="533"/>
      <c r="B40" s="534"/>
      <c r="C40" s="535"/>
      <c r="D40" s="579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5.75">
      <c r="A41" s="533"/>
      <c r="B41" s="534"/>
      <c r="C41" s="535"/>
      <c r="D41" s="580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8" right="0.32" top="0.18" bottom="0.66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24" sqref="A24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20" t="s">
        <v>382</v>
      </c>
      <c r="B2" s="621"/>
      <c r="C2" s="622" t="str">
        <f>'справка №1-БАЛАНС'!E3</f>
        <v>"УНИПАК" АД гр.  ПАВЛИКЕНИ</v>
      </c>
      <c r="D2" s="622"/>
      <c r="E2" s="622"/>
      <c r="F2" s="622"/>
      <c r="G2" s="622"/>
      <c r="H2" s="622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104051139</v>
      </c>
      <c r="P2" s="480"/>
      <c r="Q2" s="480"/>
      <c r="R2" s="523"/>
    </row>
    <row r="3" spans="1:18" ht="15">
      <c r="A3" s="620" t="s">
        <v>5</v>
      </c>
      <c r="B3" s="621"/>
      <c r="C3" s="623" t="str">
        <f>'справка №1-БАЛАНС'!E5</f>
        <v>01.01.2015-31.03.2015г.</v>
      </c>
      <c r="D3" s="623"/>
      <c r="E3" s="623"/>
      <c r="F3" s="482"/>
      <c r="G3" s="482"/>
      <c r="H3" s="482"/>
      <c r="I3" s="482"/>
      <c r="J3" s="482"/>
      <c r="K3" s="482"/>
      <c r="L3" s="482"/>
      <c r="M3" s="610" t="s">
        <v>4</v>
      </c>
      <c r="N3" s="610"/>
      <c r="O3" s="479">
        <f>'справка №1-БАЛАНС'!H4</f>
        <v>499</v>
      </c>
      <c r="P3" s="483"/>
      <c r="Q3" s="483"/>
      <c r="R3" s="524"/>
    </row>
    <row r="4" spans="1:18" ht="12">
      <c r="A4" s="484" t="s">
        <v>521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522</v>
      </c>
    </row>
    <row r="5" spans="1:18" s="99" customFormat="1" ht="30.75" customHeight="1">
      <c r="A5" s="614" t="s">
        <v>462</v>
      </c>
      <c r="B5" s="615"/>
      <c r="C5" s="618" t="s">
        <v>8</v>
      </c>
      <c r="D5" s="356" t="s">
        <v>523</v>
      </c>
      <c r="E5" s="356"/>
      <c r="F5" s="356"/>
      <c r="G5" s="356"/>
      <c r="H5" s="356" t="s">
        <v>524</v>
      </c>
      <c r="I5" s="356"/>
      <c r="J5" s="608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08" t="s">
        <v>527</v>
      </c>
      <c r="R5" s="608" t="s">
        <v>528</v>
      </c>
    </row>
    <row r="6" spans="1:18" s="99" customFormat="1" ht="48">
      <c r="A6" s="616"/>
      <c r="B6" s="617"/>
      <c r="C6" s="619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09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09"/>
      <c r="R6" s="609"/>
    </row>
    <row r="7" spans="1:18" s="99" customFormat="1" ht="12">
      <c r="A7" s="359" t="s">
        <v>538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>
        <v>319</v>
      </c>
      <c r="E9" s="188"/>
      <c r="F9" s="188"/>
      <c r="G9" s="73">
        <f>D9+E9-F9</f>
        <v>319</v>
      </c>
      <c r="H9" s="64"/>
      <c r="I9" s="64"/>
      <c r="J9" s="73">
        <f>G9+H9-I9</f>
        <v>319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319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>
        <v>1532</v>
      </c>
      <c r="E10" s="188"/>
      <c r="F10" s="188"/>
      <c r="G10" s="73">
        <f aca="true" t="shared" si="2" ref="G10:G39">D10+E10-F10</f>
        <v>1532</v>
      </c>
      <c r="H10" s="64"/>
      <c r="I10" s="64"/>
      <c r="J10" s="73">
        <f aca="true" t="shared" si="3" ref="J10:J39">G10+H10-I10</f>
        <v>1532</v>
      </c>
      <c r="K10" s="64">
        <v>569</v>
      </c>
      <c r="L10" s="64">
        <v>5</v>
      </c>
      <c r="M10" s="64"/>
      <c r="N10" s="73">
        <f aca="true" t="shared" si="4" ref="N10:N39">K10+L10-M10</f>
        <v>574</v>
      </c>
      <c r="O10" s="64"/>
      <c r="P10" s="64"/>
      <c r="Q10" s="73">
        <f t="shared" si="0"/>
        <v>574</v>
      </c>
      <c r="R10" s="73">
        <f t="shared" si="1"/>
        <v>958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20105</v>
      </c>
      <c r="E11" s="188"/>
      <c r="F11" s="188"/>
      <c r="G11" s="73">
        <f t="shared" si="2"/>
        <v>20105</v>
      </c>
      <c r="H11" s="64"/>
      <c r="I11" s="64"/>
      <c r="J11" s="73">
        <f t="shared" si="3"/>
        <v>20105</v>
      </c>
      <c r="K11" s="64">
        <v>7985</v>
      </c>
      <c r="L11" s="64">
        <v>454</v>
      </c>
      <c r="M11" s="64"/>
      <c r="N11" s="73">
        <f t="shared" si="4"/>
        <v>8439</v>
      </c>
      <c r="O11" s="64"/>
      <c r="P11" s="64"/>
      <c r="Q11" s="73">
        <f t="shared" si="0"/>
        <v>8439</v>
      </c>
      <c r="R11" s="73">
        <f t="shared" si="1"/>
        <v>11666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>
        <v>566</v>
      </c>
      <c r="E12" s="188"/>
      <c r="F12" s="188"/>
      <c r="G12" s="73">
        <f t="shared" si="2"/>
        <v>566</v>
      </c>
      <c r="H12" s="64"/>
      <c r="I12" s="64"/>
      <c r="J12" s="73">
        <f t="shared" si="3"/>
        <v>566</v>
      </c>
      <c r="K12" s="64">
        <v>203</v>
      </c>
      <c r="L12" s="64">
        <v>4</v>
      </c>
      <c r="M12" s="64"/>
      <c r="N12" s="73">
        <f t="shared" si="4"/>
        <v>207</v>
      </c>
      <c r="O12" s="64"/>
      <c r="P12" s="64"/>
      <c r="Q12" s="73">
        <f t="shared" si="0"/>
        <v>207</v>
      </c>
      <c r="R12" s="73">
        <f t="shared" si="1"/>
        <v>359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501</v>
      </c>
      <c r="E13" s="188"/>
      <c r="F13" s="188"/>
      <c r="G13" s="73">
        <f t="shared" si="2"/>
        <v>501</v>
      </c>
      <c r="H13" s="64"/>
      <c r="I13" s="64"/>
      <c r="J13" s="73">
        <f t="shared" si="3"/>
        <v>501</v>
      </c>
      <c r="K13" s="64">
        <v>109</v>
      </c>
      <c r="L13" s="64">
        <v>7</v>
      </c>
      <c r="M13" s="64"/>
      <c r="N13" s="73">
        <f t="shared" si="4"/>
        <v>116</v>
      </c>
      <c r="O13" s="64"/>
      <c r="P13" s="64"/>
      <c r="Q13" s="73">
        <f t="shared" si="0"/>
        <v>116</v>
      </c>
      <c r="R13" s="73">
        <f t="shared" si="1"/>
        <v>385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>
        <v>189</v>
      </c>
      <c r="E14" s="188"/>
      <c r="F14" s="188"/>
      <c r="G14" s="73">
        <f t="shared" si="2"/>
        <v>189</v>
      </c>
      <c r="H14" s="64"/>
      <c r="I14" s="64"/>
      <c r="J14" s="73">
        <f t="shared" si="3"/>
        <v>189</v>
      </c>
      <c r="K14" s="64">
        <v>64</v>
      </c>
      <c r="L14" s="64">
        <v>2</v>
      </c>
      <c r="M14" s="64"/>
      <c r="N14" s="73">
        <f t="shared" si="4"/>
        <v>66</v>
      </c>
      <c r="O14" s="64"/>
      <c r="P14" s="64"/>
      <c r="Q14" s="73">
        <f t="shared" si="0"/>
        <v>66</v>
      </c>
      <c r="R14" s="73">
        <f t="shared" si="1"/>
        <v>123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851</v>
      </c>
      <c r="B15" s="373" t="s">
        <v>852</v>
      </c>
      <c r="C15" s="453" t="s">
        <v>853</v>
      </c>
      <c r="D15" s="454">
        <v>5</v>
      </c>
      <c r="E15" s="454">
        <v>220</v>
      </c>
      <c r="F15" s="454">
        <v>5</v>
      </c>
      <c r="G15" s="73">
        <f t="shared" si="2"/>
        <v>220</v>
      </c>
      <c r="H15" s="455"/>
      <c r="I15" s="455"/>
      <c r="J15" s="73">
        <f t="shared" si="3"/>
        <v>220</v>
      </c>
      <c r="K15" s="455"/>
      <c r="L15" s="455"/>
      <c r="M15" s="455"/>
      <c r="N15" s="73">
        <f t="shared" si="4"/>
        <v>0</v>
      </c>
      <c r="O15" s="455"/>
      <c r="P15" s="455"/>
      <c r="Q15" s="73">
        <f t="shared" si="0"/>
        <v>0</v>
      </c>
      <c r="R15" s="73">
        <f t="shared" si="1"/>
        <v>220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5" t="s">
        <v>559</v>
      </c>
      <c r="B16" s="192" t="s">
        <v>560</v>
      </c>
      <c r="C16" s="366" t="s">
        <v>561</v>
      </c>
      <c r="D16" s="188">
        <v>26</v>
      </c>
      <c r="E16" s="188"/>
      <c r="F16" s="188"/>
      <c r="G16" s="73">
        <f t="shared" si="2"/>
        <v>26</v>
      </c>
      <c r="H16" s="64"/>
      <c r="I16" s="64"/>
      <c r="J16" s="73">
        <f t="shared" si="3"/>
        <v>26</v>
      </c>
      <c r="K16" s="64">
        <v>17</v>
      </c>
      <c r="L16" s="64"/>
      <c r="M16" s="64"/>
      <c r="N16" s="73">
        <f t="shared" si="4"/>
        <v>17</v>
      </c>
      <c r="O16" s="64"/>
      <c r="P16" s="64"/>
      <c r="Q16" s="73">
        <f aca="true" t="shared" si="5" ref="Q16:Q25">N16+O16-P16</f>
        <v>17</v>
      </c>
      <c r="R16" s="73">
        <f aca="true" t="shared" si="6" ref="R16:R25">J16-Q16</f>
        <v>9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23243</v>
      </c>
      <c r="E17" s="193">
        <f>SUM(E9:E16)</f>
        <v>220</v>
      </c>
      <c r="F17" s="193">
        <f>SUM(F9:F16)</f>
        <v>5</v>
      </c>
      <c r="G17" s="73">
        <f t="shared" si="2"/>
        <v>23458</v>
      </c>
      <c r="H17" s="74">
        <f>SUM(H9:H16)</f>
        <v>0</v>
      </c>
      <c r="I17" s="74">
        <f>SUM(I9:I16)</f>
        <v>0</v>
      </c>
      <c r="J17" s="73">
        <f t="shared" si="3"/>
        <v>23458</v>
      </c>
      <c r="K17" s="74">
        <f>SUM(K9:K16)</f>
        <v>8947</v>
      </c>
      <c r="L17" s="74">
        <f>SUM(L9:L16)</f>
        <v>472</v>
      </c>
      <c r="M17" s="74">
        <f>SUM(M9:M16)</f>
        <v>0</v>
      </c>
      <c r="N17" s="73">
        <f t="shared" si="4"/>
        <v>9419</v>
      </c>
      <c r="O17" s="74">
        <f>SUM(O9:O16)</f>
        <v>0</v>
      </c>
      <c r="P17" s="74">
        <f>SUM(P9:P16)</f>
        <v>0</v>
      </c>
      <c r="Q17" s="73">
        <f t="shared" si="5"/>
        <v>9419</v>
      </c>
      <c r="R17" s="73">
        <f t="shared" si="6"/>
        <v>14039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187</v>
      </c>
      <c r="E22" s="188">
        <v>5</v>
      </c>
      <c r="F22" s="188">
        <v>7</v>
      </c>
      <c r="G22" s="73">
        <f t="shared" si="2"/>
        <v>185</v>
      </c>
      <c r="H22" s="64"/>
      <c r="I22" s="64"/>
      <c r="J22" s="73">
        <f t="shared" si="3"/>
        <v>185</v>
      </c>
      <c r="K22" s="64">
        <v>88</v>
      </c>
      <c r="L22" s="64">
        <v>6</v>
      </c>
      <c r="M22" s="64"/>
      <c r="N22" s="73">
        <f t="shared" si="4"/>
        <v>94</v>
      </c>
      <c r="O22" s="64"/>
      <c r="P22" s="64"/>
      <c r="Q22" s="73">
        <f t="shared" si="5"/>
        <v>94</v>
      </c>
      <c r="R22" s="73">
        <f t="shared" si="6"/>
        <v>91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/>
      <c r="E24" s="188">
        <v>7</v>
      </c>
      <c r="F24" s="188"/>
      <c r="G24" s="73">
        <f t="shared" si="2"/>
        <v>7</v>
      </c>
      <c r="H24" s="64"/>
      <c r="I24" s="64"/>
      <c r="J24" s="73">
        <f t="shared" si="3"/>
        <v>7</v>
      </c>
      <c r="K24" s="64"/>
      <c r="L24" s="64">
        <v>1</v>
      </c>
      <c r="M24" s="64"/>
      <c r="N24" s="73">
        <f t="shared" si="4"/>
        <v>1</v>
      </c>
      <c r="O24" s="64"/>
      <c r="P24" s="64"/>
      <c r="Q24" s="73">
        <f t="shared" si="5"/>
        <v>1</v>
      </c>
      <c r="R24" s="73">
        <f t="shared" si="6"/>
        <v>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834</v>
      </c>
      <c r="C25" s="375" t="s">
        <v>580</v>
      </c>
      <c r="D25" s="189">
        <f>SUM(D21:D24)</f>
        <v>187</v>
      </c>
      <c r="E25" s="189">
        <f aca="true" t="shared" si="7" ref="E25:P25">SUM(E21:E24)</f>
        <v>12</v>
      </c>
      <c r="F25" s="189">
        <f t="shared" si="7"/>
        <v>7</v>
      </c>
      <c r="G25" s="66">
        <f t="shared" si="2"/>
        <v>192</v>
      </c>
      <c r="H25" s="65">
        <f t="shared" si="7"/>
        <v>0</v>
      </c>
      <c r="I25" s="65">
        <f t="shared" si="7"/>
        <v>0</v>
      </c>
      <c r="J25" s="66">
        <f t="shared" si="3"/>
        <v>192</v>
      </c>
      <c r="K25" s="65">
        <f t="shared" si="7"/>
        <v>88</v>
      </c>
      <c r="L25" s="65">
        <f t="shared" si="7"/>
        <v>7</v>
      </c>
      <c r="M25" s="65">
        <f t="shared" si="7"/>
        <v>0</v>
      </c>
      <c r="N25" s="66">
        <f t="shared" si="4"/>
        <v>95</v>
      </c>
      <c r="O25" s="65">
        <f t="shared" si="7"/>
        <v>0</v>
      </c>
      <c r="P25" s="65">
        <f t="shared" si="7"/>
        <v>0</v>
      </c>
      <c r="Q25" s="66">
        <f t="shared" si="5"/>
        <v>95</v>
      </c>
      <c r="R25" s="66">
        <f t="shared" si="6"/>
        <v>97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848</v>
      </c>
      <c r="C27" s="379" t="s">
        <v>583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584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585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586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587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590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849</v>
      </c>
      <c r="C38" s="368" t="s">
        <v>599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9" t="s">
        <v>600</v>
      </c>
      <c r="B39" s="369" t="s">
        <v>601</v>
      </c>
      <c r="C39" s="368" t="s">
        <v>602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5"/>
      <c r="B40" s="369" t="s">
        <v>603</v>
      </c>
      <c r="C40" s="358" t="s">
        <v>604</v>
      </c>
      <c r="D40" s="435">
        <f>D17+D18+D19+D25+D38+D39</f>
        <v>23430</v>
      </c>
      <c r="E40" s="435">
        <f>E17+E18+E19+E25+E38+E39</f>
        <v>232</v>
      </c>
      <c r="F40" s="435">
        <f aca="true" t="shared" si="13" ref="F40:R40">F17+F18+F19+F25+F38+F39</f>
        <v>12</v>
      </c>
      <c r="G40" s="435">
        <f t="shared" si="13"/>
        <v>23650</v>
      </c>
      <c r="H40" s="435">
        <f t="shared" si="13"/>
        <v>0</v>
      </c>
      <c r="I40" s="435">
        <f t="shared" si="13"/>
        <v>0</v>
      </c>
      <c r="J40" s="435">
        <f t="shared" si="13"/>
        <v>23650</v>
      </c>
      <c r="K40" s="435">
        <f t="shared" si="13"/>
        <v>9035</v>
      </c>
      <c r="L40" s="435">
        <f t="shared" si="13"/>
        <v>479</v>
      </c>
      <c r="M40" s="435">
        <f t="shared" si="13"/>
        <v>0</v>
      </c>
      <c r="N40" s="435">
        <f t="shared" si="13"/>
        <v>9514</v>
      </c>
      <c r="O40" s="435">
        <f t="shared" si="13"/>
        <v>0</v>
      </c>
      <c r="P40" s="435">
        <f t="shared" si="13"/>
        <v>0</v>
      </c>
      <c r="Q40" s="435">
        <f t="shared" si="13"/>
        <v>9514</v>
      </c>
      <c r="R40" s="435">
        <f t="shared" si="13"/>
        <v>14136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.75">
      <c r="A44" s="350"/>
      <c r="B44" s="353" t="s">
        <v>861</v>
      </c>
      <c r="C44" s="576">
        <f>'справка №1-БАЛАНС'!D98</f>
        <v>42122</v>
      </c>
      <c r="D44" s="354"/>
      <c r="E44" s="354"/>
      <c r="F44" s="583" t="s">
        <v>862</v>
      </c>
      <c r="G44" s="350"/>
      <c r="H44" s="355"/>
      <c r="I44" s="355"/>
      <c r="J44" s="355"/>
      <c r="K44" s="611"/>
      <c r="L44" s="611"/>
      <c r="M44" s="611"/>
      <c r="N44" s="611"/>
      <c r="O44" s="612"/>
      <c r="P44" s="613"/>
      <c r="Q44" s="613"/>
      <c r="R44" s="613"/>
    </row>
    <row r="45" spans="1:18" ht="12.75">
      <c r="A45" s="348"/>
      <c r="B45" s="576"/>
      <c r="C45" s="348"/>
      <c r="D45" s="528"/>
      <c r="E45" s="528"/>
      <c r="F45" s="584" t="s">
        <v>860</v>
      </c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.75">
      <c r="A46" s="348"/>
      <c r="B46" s="348"/>
      <c r="C46" s="348"/>
      <c r="D46" s="528"/>
      <c r="E46" s="528"/>
      <c r="F46" s="58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D73" sqref="D73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7" t="s">
        <v>606</v>
      </c>
      <c r="B1" s="627"/>
      <c r="C1" s="627"/>
      <c r="D1" s="627"/>
      <c r="E1" s="627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382</v>
      </c>
      <c r="B3" s="630" t="str">
        <f>'справка №1-БАЛАНС'!E3</f>
        <v>"УНИПАК" АД гр.  ПАВЛИКЕНИ</v>
      </c>
      <c r="C3" s="631"/>
      <c r="D3" s="523" t="s">
        <v>2</v>
      </c>
      <c r="E3" s="106">
        <f>'справка №1-БАЛАНС'!H3</f>
        <v>104051139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5</v>
      </c>
      <c r="B4" s="628" t="str">
        <f>'справка №1-БАЛАНС'!E5</f>
        <v>01.01.2015-31.03.2015г.</v>
      </c>
      <c r="C4" s="629"/>
      <c r="D4" s="524" t="s">
        <v>4</v>
      </c>
      <c r="E4" s="106">
        <f>'справка №1-БАЛАНС'!H4</f>
        <v>499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607</v>
      </c>
      <c r="B5" s="493"/>
      <c r="C5" s="494"/>
      <c r="D5" s="106"/>
      <c r="E5" s="495" t="s">
        <v>608</v>
      </c>
    </row>
    <row r="6" spans="1:14" s="99" customFormat="1" ht="12">
      <c r="A6" s="388" t="s">
        <v>462</v>
      </c>
      <c r="B6" s="389" t="s">
        <v>8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/>
      <c r="D17" s="107"/>
      <c r="E17" s="119">
        <f t="shared" si="0"/>
        <v>0</v>
      </c>
      <c r="F17" s="105"/>
    </row>
    <row r="18" spans="1:6" ht="12">
      <c r="A18" s="395" t="s">
        <v>622</v>
      </c>
      <c r="B18" s="396" t="s">
        <v>630</v>
      </c>
      <c r="C18" s="107">
        <v>0</v>
      </c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/>
      <c r="D27" s="107"/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2921</v>
      </c>
      <c r="D28" s="107">
        <v>2921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>
        <v>6694</v>
      </c>
      <c r="D29" s="107">
        <v>6694</v>
      </c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/>
      <c r="D30" s="107"/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>
        <v>14</v>
      </c>
      <c r="D31" s="107">
        <v>14</v>
      </c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>
        <v>348</v>
      </c>
      <c r="D32" s="107">
        <v>348</v>
      </c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/>
      <c r="D34" s="107"/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/>
      <c r="D37" s="107"/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11</v>
      </c>
      <c r="D38" s="104">
        <f>SUM(D39:D42)</f>
        <v>11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11</v>
      </c>
      <c r="D42" s="107">
        <v>11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9988</v>
      </c>
      <c r="D43" s="103">
        <f>D24+D28+D29+D31+D30+D32+D33+D38</f>
        <v>9988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9988</v>
      </c>
      <c r="D44" s="102">
        <f>D43+D21+D19+D9</f>
        <v>9988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462</v>
      </c>
      <c r="B48" s="389" t="s">
        <v>8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6141</v>
      </c>
      <c r="D56" s="102">
        <f>D57+D59</f>
        <v>0</v>
      </c>
      <c r="E56" s="118">
        <f t="shared" si="1"/>
        <v>6141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>
        <v>6141</v>
      </c>
      <c r="D57" s="107"/>
      <c r="E57" s="118">
        <f t="shared" si="1"/>
        <v>6141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/>
      <c r="D59" s="107"/>
      <c r="E59" s="118">
        <f t="shared" si="1"/>
        <v>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>
        <v>290</v>
      </c>
      <c r="D64" s="107"/>
      <c r="E64" s="118">
        <f t="shared" si="1"/>
        <v>290</v>
      </c>
      <c r="F64" s="109"/>
    </row>
    <row r="65" spans="1:6" ht="12">
      <c r="A65" s="395" t="s">
        <v>706</v>
      </c>
      <c r="B65" s="396" t="s">
        <v>707</v>
      </c>
      <c r="C65" s="108">
        <v>290</v>
      </c>
      <c r="D65" s="108"/>
      <c r="E65" s="118">
        <f t="shared" si="1"/>
        <v>290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6431</v>
      </c>
      <c r="D66" s="102">
        <f>D52+D56+D61+D62+D63+D64</f>
        <v>0</v>
      </c>
      <c r="E66" s="118">
        <f t="shared" si="1"/>
        <v>6431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>
        <v>123</v>
      </c>
      <c r="D68" s="107"/>
      <c r="E68" s="118">
        <f t="shared" si="1"/>
        <v>123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181</v>
      </c>
      <c r="D71" s="104">
        <f>SUM(D72:D74)</f>
        <v>181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>
        <v>175</v>
      </c>
      <c r="D72" s="107">
        <v>175</v>
      </c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>
        <v>6</v>
      </c>
      <c r="D73" s="107">
        <v>6</v>
      </c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/>
      <c r="D74" s="107"/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/>
      <c r="D76" s="107"/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/>
      <c r="D78" s="107"/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2164</v>
      </c>
      <c r="D80" s="102">
        <f>SUM(D81:D84)</f>
        <v>2164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>
        <v>1311</v>
      </c>
      <c r="D83" s="107">
        <v>1311</v>
      </c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>
        <v>853</v>
      </c>
      <c r="D84" s="107">
        <v>853</v>
      </c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4327</v>
      </c>
      <c r="D85" s="103">
        <f>SUM(D86:D90)+D94</f>
        <v>4327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3780</v>
      </c>
      <c r="D87" s="107">
        <v>3780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213</v>
      </c>
      <c r="D88" s="107">
        <v>213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113</v>
      </c>
      <c r="D89" s="107">
        <v>113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177</v>
      </c>
      <c r="D90" s="102">
        <f>SUM(D91:D93)</f>
        <v>177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/>
      <c r="D91" s="107"/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131</v>
      </c>
      <c r="D92" s="107">
        <v>131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46</v>
      </c>
      <c r="D93" s="107">
        <v>46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44</v>
      </c>
      <c r="D94" s="107">
        <v>44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10</v>
      </c>
      <c r="D95" s="107">
        <v>10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6682</v>
      </c>
      <c r="D96" s="103">
        <f>D85+D80+D75+D71+D95</f>
        <v>6682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13236</v>
      </c>
      <c r="D97" s="103">
        <f>D96+D68+D66</f>
        <v>6682</v>
      </c>
      <c r="E97" s="103">
        <f>E96+E68+E66</f>
        <v>6554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6" t="s">
        <v>777</v>
      </c>
      <c r="B107" s="626"/>
      <c r="C107" s="626"/>
      <c r="D107" s="626"/>
      <c r="E107" s="626"/>
      <c r="F107" s="62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5" t="s">
        <v>778</v>
      </c>
      <c r="B109" s="625"/>
      <c r="C109" s="625"/>
      <c r="D109" s="625"/>
      <c r="E109" s="625"/>
      <c r="F109" s="625"/>
    </row>
    <row r="110" spans="1:6" ht="12">
      <c r="A110" s="574">
        <f>'справка №1-БАЛАНС'!D98</f>
        <v>42122</v>
      </c>
      <c r="B110" s="385"/>
      <c r="C110" s="384"/>
      <c r="D110" s="384"/>
      <c r="E110" s="384"/>
      <c r="F110" s="386"/>
    </row>
    <row r="111" spans="1:6" ht="12.75">
      <c r="A111" s="583" t="s">
        <v>862</v>
      </c>
      <c r="B111" s="385"/>
      <c r="C111" s="624"/>
      <c r="D111" s="624"/>
      <c r="E111" s="624"/>
      <c r="F111" s="624"/>
    </row>
    <row r="112" spans="1:6" ht="12.75">
      <c r="A112" s="584" t="s">
        <v>860</v>
      </c>
      <c r="B112" s="387"/>
      <c r="C112" s="348"/>
      <c r="D112" s="348"/>
      <c r="E112" s="348"/>
      <c r="F112" s="348"/>
    </row>
    <row r="113" spans="1:6" ht="12.75">
      <c r="A113" s="585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5433070866141736" right="0.2362204724409449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382</v>
      </c>
      <c r="B4" s="632" t="str">
        <f>'справка №1-БАЛАНС'!E3</f>
        <v>"УНИПАК" АД гр.  ПАВЛИКЕНИ</v>
      </c>
      <c r="C4" s="632"/>
      <c r="D4" s="632"/>
      <c r="E4" s="632"/>
      <c r="F4" s="632"/>
      <c r="G4" s="638" t="s">
        <v>2</v>
      </c>
      <c r="H4" s="638"/>
      <c r="I4" s="497">
        <f>'справка №1-БАЛАНС'!H3</f>
        <v>104051139</v>
      </c>
    </row>
    <row r="5" spans="1:9" ht="15">
      <c r="A5" s="498" t="s">
        <v>5</v>
      </c>
      <c r="B5" s="633" t="str">
        <f>'справка №1-БАЛАНС'!E5</f>
        <v>01.01.2015-31.03.2015г.</v>
      </c>
      <c r="C5" s="633"/>
      <c r="D5" s="633"/>
      <c r="E5" s="633"/>
      <c r="F5" s="633"/>
      <c r="G5" s="636" t="s">
        <v>4</v>
      </c>
      <c r="H5" s="637"/>
      <c r="I5" s="497">
        <f>'справка №1-БАЛАНС'!H4</f>
        <v>499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781</v>
      </c>
    </row>
    <row r="7" spans="1:9" s="517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7" customFormat="1" ht="21.75" customHeight="1">
      <c r="A8" s="139"/>
      <c r="B8" s="80" t="s">
        <v>8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8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791</v>
      </c>
      <c r="B12" s="89" t="s">
        <v>792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78</v>
      </c>
      <c r="B16" s="89" t="s">
        <v>798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562</v>
      </c>
      <c r="B17" s="91" t="s">
        <v>799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800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806</v>
      </c>
      <c r="B22" s="89" t="s">
        <v>807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17" t="s">
        <v>778</v>
      </c>
      <c r="B30" s="635"/>
      <c r="C30" s="635"/>
      <c r="D30" s="456"/>
      <c r="E30" s="634"/>
      <c r="F30" s="634"/>
      <c r="G30" s="634"/>
      <c r="H30" s="419"/>
      <c r="I30" s="634"/>
      <c r="J30" s="634"/>
    </row>
    <row r="31" spans="1:9" s="518" customFormat="1" ht="12.75">
      <c r="A31" s="576">
        <f>'справка №1-БАЛАНС'!D98</f>
        <v>42122</v>
      </c>
      <c r="B31" s="387"/>
      <c r="C31" s="583" t="s">
        <v>862</v>
      </c>
      <c r="D31" s="520"/>
      <c r="E31" s="520"/>
      <c r="F31" s="584" t="s">
        <v>860</v>
      </c>
      <c r="G31" s="520"/>
      <c r="H31" s="520"/>
      <c r="I31" s="520"/>
    </row>
    <row r="32" spans="1:9" s="518" customFormat="1" ht="12.75">
      <c r="A32" s="583"/>
      <c r="B32" s="387"/>
      <c r="C32" s="585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9" t="str">
        <f>'справка №1-БАЛАНС'!E3</f>
        <v>"УНИПАК" АД гр.  ПАВЛИКЕНИ</v>
      </c>
      <c r="C5" s="639"/>
      <c r="D5" s="639"/>
      <c r="E5" s="567" t="s">
        <v>2</v>
      </c>
      <c r="F5" s="448">
        <f>'справка №1-БАЛАНС'!H3</f>
        <v>104051139</v>
      </c>
    </row>
    <row r="6" spans="1:13" ht="15" customHeight="1">
      <c r="A6" s="26" t="s">
        <v>818</v>
      </c>
      <c r="B6" s="640" t="str">
        <f>'справка №1-БАЛАНС'!E5</f>
        <v>01.01.2015-31.03.2015г.</v>
      </c>
      <c r="C6" s="640"/>
      <c r="D6" s="507"/>
      <c r="E6" s="566" t="s">
        <v>4</v>
      </c>
      <c r="F6" s="508">
        <f>'справка №1-БАЛАНС'!H4</f>
        <v>499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8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826</v>
      </c>
      <c r="B12" s="36"/>
      <c r="C12" s="438"/>
      <c r="D12" s="438"/>
      <c r="E12" s="438"/>
      <c r="F12" s="440">
        <f>C12-E12</f>
        <v>0</v>
      </c>
    </row>
    <row r="13" spans="1:6" ht="12.75">
      <c r="A13" s="35" t="s">
        <v>827</v>
      </c>
      <c r="B13" s="36"/>
      <c r="C13" s="438"/>
      <c r="D13" s="438"/>
      <c r="E13" s="438"/>
      <c r="F13" s="440">
        <f aca="true" t="shared" si="0" ref="F13:F26">C13-E13</f>
        <v>0</v>
      </c>
    </row>
    <row r="14" spans="1:6" ht="12.75">
      <c r="A14" s="35" t="s">
        <v>547</v>
      </c>
      <c r="B14" s="36"/>
      <c r="C14" s="438"/>
      <c r="D14" s="438"/>
      <c r="E14" s="438"/>
      <c r="F14" s="440">
        <f t="shared" si="0"/>
        <v>0</v>
      </c>
    </row>
    <row r="15" spans="1:6" ht="12.75">
      <c r="A15" s="35" t="s">
        <v>550</v>
      </c>
      <c r="B15" s="36"/>
      <c r="C15" s="438"/>
      <c r="D15" s="438"/>
      <c r="E15" s="438"/>
      <c r="F15" s="440">
        <f t="shared" si="0"/>
        <v>0</v>
      </c>
    </row>
    <row r="16" spans="1:6" ht="12.75">
      <c r="A16" s="35">
        <v>5</v>
      </c>
      <c r="B16" s="36"/>
      <c r="C16" s="438"/>
      <c r="D16" s="438"/>
      <c r="E16" s="438"/>
      <c r="F16" s="440">
        <f t="shared" si="0"/>
        <v>0</v>
      </c>
    </row>
    <row r="17" spans="1:6" ht="12.75">
      <c r="A17" s="35">
        <v>6</v>
      </c>
      <c r="B17" s="36"/>
      <c r="C17" s="438"/>
      <c r="D17" s="438"/>
      <c r="E17" s="438"/>
      <c r="F17" s="440">
        <f t="shared" si="0"/>
        <v>0</v>
      </c>
    </row>
    <row r="18" spans="1:6" ht="12.75">
      <c r="A18" s="35">
        <v>7</v>
      </c>
      <c r="B18" s="36"/>
      <c r="C18" s="438"/>
      <c r="D18" s="438"/>
      <c r="E18" s="438"/>
      <c r="F18" s="440">
        <f t="shared" si="0"/>
        <v>0</v>
      </c>
    </row>
    <row r="19" spans="1:6" ht="12.75">
      <c r="A19" s="35">
        <v>8</v>
      </c>
      <c r="B19" s="36"/>
      <c r="C19" s="438"/>
      <c r="D19" s="438"/>
      <c r="E19" s="438"/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.75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6" ht="12" customHeight="1">
      <c r="A25" s="35">
        <v>14</v>
      </c>
      <c r="B25" s="36"/>
      <c r="C25" s="438"/>
      <c r="D25" s="438"/>
      <c r="E25" s="438"/>
      <c r="F25" s="440">
        <f t="shared" si="0"/>
        <v>0</v>
      </c>
    </row>
    <row r="26" spans="1:6" ht="12.75">
      <c r="A26" s="35">
        <v>15</v>
      </c>
      <c r="B26" s="36"/>
      <c r="C26" s="438"/>
      <c r="D26" s="438"/>
      <c r="E26" s="438"/>
      <c r="F26" s="440">
        <f t="shared" si="0"/>
        <v>0</v>
      </c>
    </row>
    <row r="27" spans="1:16" ht="11.25" customHeight="1">
      <c r="A27" s="37" t="s">
        <v>562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39"/>
    </row>
    <row r="29" spans="1:6" ht="12.75">
      <c r="A29" s="35" t="s">
        <v>541</v>
      </c>
      <c r="B29" s="39"/>
      <c r="C29" s="438"/>
      <c r="D29" s="438"/>
      <c r="E29" s="438"/>
      <c r="F29" s="440">
        <f>C29-E29</f>
        <v>0</v>
      </c>
    </row>
    <row r="30" spans="1:6" ht="12.75">
      <c r="A30" s="35" t="s">
        <v>544</v>
      </c>
      <c r="B30" s="39"/>
      <c r="C30" s="438"/>
      <c r="D30" s="438"/>
      <c r="E30" s="438"/>
      <c r="F30" s="440">
        <f aca="true" t="shared" si="1" ref="F30:F43">C30-E30</f>
        <v>0</v>
      </c>
    </row>
    <row r="31" spans="1:6" ht="12.75">
      <c r="A31" s="35" t="s">
        <v>547</v>
      </c>
      <c r="B31" s="39"/>
      <c r="C31" s="438"/>
      <c r="D31" s="438"/>
      <c r="E31" s="438"/>
      <c r="F31" s="440">
        <f t="shared" si="1"/>
        <v>0</v>
      </c>
    </row>
    <row r="32" spans="1:6" ht="12.75">
      <c r="A32" s="35" t="s">
        <v>550</v>
      </c>
      <c r="B32" s="39"/>
      <c r="C32" s="438"/>
      <c r="D32" s="438"/>
      <c r="E32" s="438"/>
      <c r="F32" s="440">
        <f t="shared" si="1"/>
        <v>0</v>
      </c>
    </row>
    <row r="33" spans="1:6" ht="12.75">
      <c r="A33" s="35">
        <v>5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6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7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8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9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10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11</v>
      </c>
      <c r="B39" s="36"/>
      <c r="C39" s="438"/>
      <c r="D39" s="438"/>
      <c r="E39" s="438"/>
      <c r="F39" s="440">
        <f t="shared" si="1"/>
        <v>0</v>
      </c>
    </row>
    <row r="40" spans="1:6" ht="12.75">
      <c r="A40" s="35">
        <v>12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13</v>
      </c>
      <c r="B41" s="36"/>
      <c r="C41" s="438"/>
      <c r="D41" s="438"/>
      <c r="E41" s="438"/>
      <c r="F41" s="440">
        <f t="shared" si="1"/>
        <v>0</v>
      </c>
    </row>
    <row r="42" spans="1:6" ht="12" customHeight="1">
      <c r="A42" s="35">
        <v>14</v>
      </c>
      <c r="B42" s="36"/>
      <c r="C42" s="438"/>
      <c r="D42" s="438"/>
      <c r="E42" s="438"/>
      <c r="F42" s="440">
        <f t="shared" si="1"/>
        <v>0</v>
      </c>
    </row>
    <row r="43" spans="1:6" ht="12.75">
      <c r="A43" s="35">
        <v>15</v>
      </c>
      <c r="B43" s="36"/>
      <c r="C43" s="438"/>
      <c r="D43" s="438"/>
      <c r="E43" s="438"/>
      <c r="F43" s="440">
        <f t="shared" si="1"/>
        <v>0</v>
      </c>
    </row>
    <row r="44" spans="1:16" ht="15" customHeight="1">
      <c r="A44" s="37" t="s">
        <v>579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39"/>
    </row>
    <row r="46" spans="1:6" ht="12.75">
      <c r="A46" s="35" t="s">
        <v>541</v>
      </c>
      <c r="B46" s="39"/>
      <c r="C46" s="438"/>
      <c r="D46" s="438"/>
      <c r="E46" s="438"/>
      <c r="F46" s="440">
        <f>C46-E46</f>
        <v>0</v>
      </c>
    </row>
    <row r="47" spans="1:6" ht="12.75">
      <c r="A47" s="35" t="s">
        <v>544</v>
      </c>
      <c r="B47" s="39"/>
      <c r="C47" s="438"/>
      <c r="D47" s="438"/>
      <c r="E47" s="438"/>
      <c r="F47" s="440">
        <f aca="true" t="shared" si="2" ref="F47:F60">C47-E47</f>
        <v>0</v>
      </c>
    </row>
    <row r="48" spans="1:6" ht="12.75">
      <c r="A48" s="35" t="s">
        <v>547</v>
      </c>
      <c r="B48" s="39"/>
      <c r="C48" s="438"/>
      <c r="D48" s="438"/>
      <c r="E48" s="438"/>
      <c r="F48" s="440">
        <f t="shared" si="2"/>
        <v>0</v>
      </c>
    </row>
    <row r="49" spans="1:6" ht="12.75">
      <c r="A49" s="35" t="s">
        <v>550</v>
      </c>
      <c r="B49" s="39"/>
      <c r="C49" s="438"/>
      <c r="D49" s="438"/>
      <c r="E49" s="438"/>
      <c r="F49" s="440">
        <f t="shared" si="2"/>
        <v>0</v>
      </c>
    </row>
    <row r="50" spans="1:6" ht="12.75">
      <c r="A50" s="35">
        <v>5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6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7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8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9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10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11</v>
      </c>
      <c r="B56" s="36"/>
      <c r="C56" s="438"/>
      <c r="D56" s="438"/>
      <c r="E56" s="438"/>
      <c r="F56" s="440">
        <f t="shared" si="2"/>
        <v>0</v>
      </c>
    </row>
    <row r="57" spans="1:6" ht="12.75">
      <c r="A57" s="35">
        <v>12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13</v>
      </c>
      <c r="B58" s="36"/>
      <c r="C58" s="438"/>
      <c r="D58" s="438"/>
      <c r="E58" s="438"/>
      <c r="F58" s="440">
        <f t="shared" si="2"/>
        <v>0</v>
      </c>
    </row>
    <row r="59" spans="1:6" ht="12" customHeight="1">
      <c r="A59" s="35">
        <v>14</v>
      </c>
      <c r="B59" s="36"/>
      <c r="C59" s="438"/>
      <c r="D59" s="438"/>
      <c r="E59" s="438"/>
      <c r="F59" s="440">
        <f t="shared" si="2"/>
        <v>0</v>
      </c>
    </row>
    <row r="60" spans="1:6" ht="12.75">
      <c r="A60" s="35">
        <v>15</v>
      </c>
      <c r="B60" s="36"/>
      <c r="C60" s="438"/>
      <c r="D60" s="438"/>
      <c r="E60" s="438"/>
      <c r="F60" s="440">
        <f t="shared" si="2"/>
        <v>0</v>
      </c>
    </row>
    <row r="61" spans="1:16" ht="12" customHeight="1">
      <c r="A61" s="37" t="s">
        <v>598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39"/>
    </row>
    <row r="63" spans="1:6" ht="12.75">
      <c r="A63" s="35" t="s">
        <v>541</v>
      </c>
      <c r="B63" s="39"/>
      <c r="C63" s="438"/>
      <c r="D63" s="438"/>
      <c r="E63" s="438"/>
      <c r="F63" s="440">
        <f>C63-E63</f>
        <v>0</v>
      </c>
    </row>
    <row r="64" spans="1:6" ht="12.75">
      <c r="A64" s="35" t="s">
        <v>544</v>
      </c>
      <c r="B64" s="39"/>
      <c r="C64" s="438"/>
      <c r="D64" s="438"/>
      <c r="E64" s="438"/>
      <c r="F64" s="440">
        <f aca="true" t="shared" si="3" ref="F64:F77">C64-E64</f>
        <v>0</v>
      </c>
    </row>
    <row r="65" spans="1:6" ht="12.75">
      <c r="A65" s="35" t="s">
        <v>547</v>
      </c>
      <c r="B65" s="39"/>
      <c r="C65" s="438"/>
      <c r="D65" s="438"/>
      <c r="E65" s="438"/>
      <c r="F65" s="440">
        <f t="shared" si="3"/>
        <v>0</v>
      </c>
    </row>
    <row r="66" spans="1:6" ht="12.75">
      <c r="A66" s="35" t="s">
        <v>550</v>
      </c>
      <c r="B66" s="39"/>
      <c r="C66" s="438"/>
      <c r="D66" s="438"/>
      <c r="E66" s="438"/>
      <c r="F66" s="440">
        <f t="shared" si="3"/>
        <v>0</v>
      </c>
    </row>
    <row r="67" spans="1:6" ht="12.75">
      <c r="A67" s="35">
        <v>5</v>
      </c>
      <c r="B67" s="36"/>
      <c r="C67" s="438"/>
      <c r="D67" s="438"/>
      <c r="E67" s="438"/>
      <c r="F67" s="440">
        <f t="shared" si="3"/>
        <v>0</v>
      </c>
    </row>
    <row r="68" spans="1:6" ht="12.75">
      <c r="A68" s="35">
        <v>6</v>
      </c>
      <c r="B68" s="36"/>
      <c r="C68" s="438"/>
      <c r="D68" s="438"/>
      <c r="E68" s="438"/>
      <c r="F68" s="440">
        <f t="shared" si="3"/>
        <v>0</v>
      </c>
    </row>
    <row r="69" spans="1:6" ht="12.75">
      <c r="A69" s="35">
        <v>7</v>
      </c>
      <c r="B69" s="36"/>
      <c r="C69" s="438"/>
      <c r="D69" s="438"/>
      <c r="E69" s="438"/>
      <c r="F69" s="440">
        <f t="shared" si="3"/>
        <v>0</v>
      </c>
    </row>
    <row r="70" spans="1:6" ht="12.75">
      <c r="A70" s="35">
        <v>8</v>
      </c>
      <c r="B70" s="36"/>
      <c r="C70" s="438"/>
      <c r="D70" s="438"/>
      <c r="E70" s="438"/>
      <c r="F70" s="440">
        <f t="shared" si="3"/>
        <v>0</v>
      </c>
    </row>
    <row r="71" spans="1:6" ht="12.75">
      <c r="A71" s="35">
        <v>9</v>
      </c>
      <c r="B71" s="36"/>
      <c r="C71" s="438"/>
      <c r="D71" s="438"/>
      <c r="E71" s="438"/>
      <c r="F71" s="440">
        <f t="shared" si="3"/>
        <v>0</v>
      </c>
    </row>
    <row r="72" spans="1:6" ht="12.75">
      <c r="A72" s="35">
        <v>10</v>
      </c>
      <c r="B72" s="36"/>
      <c r="C72" s="438"/>
      <c r="D72" s="438"/>
      <c r="E72" s="438"/>
      <c r="F72" s="440">
        <f t="shared" si="3"/>
        <v>0</v>
      </c>
    </row>
    <row r="73" spans="1:6" ht="12.75">
      <c r="A73" s="35">
        <v>11</v>
      </c>
      <c r="B73" s="36"/>
      <c r="C73" s="438"/>
      <c r="D73" s="438"/>
      <c r="E73" s="438"/>
      <c r="F73" s="440">
        <f t="shared" si="3"/>
        <v>0</v>
      </c>
    </row>
    <row r="74" spans="1:6" ht="12.75">
      <c r="A74" s="35">
        <v>12</v>
      </c>
      <c r="B74" s="36"/>
      <c r="C74" s="438"/>
      <c r="D74" s="438"/>
      <c r="E74" s="438"/>
      <c r="F74" s="440">
        <f t="shared" si="3"/>
        <v>0</v>
      </c>
    </row>
    <row r="75" spans="1:6" ht="12.75">
      <c r="A75" s="35">
        <v>13</v>
      </c>
      <c r="B75" s="36"/>
      <c r="C75" s="438"/>
      <c r="D75" s="438"/>
      <c r="E75" s="438"/>
      <c r="F75" s="440">
        <f t="shared" si="3"/>
        <v>0</v>
      </c>
    </row>
    <row r="76" spans="1:6" ht="12" customHeight="1">
      <c r="A76" s="35">
        <v>14</v>
      </c>
      <c r="B76" s="36"/>
      <c r="C76" s="438"/>
      <c r="D76" s="438"/>
      <c r="E76" s="438"/>
      <c r="F76" s="440">
        <f t="shared" si="3"/>
        <v>0</v>
      </c>
    </row>
    <row r="77" spans="1:6" ht="12.75">
      <c r="A77" s="35">
        <v>15</v>
      </c>
      <c r="B77" s="36"/>
      <c r="C77" s="438"/>
      <c r="D77" s="438"/>
      <c r="E77" s="438"/>
      <c r="F77" s="440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39"/>
    </row>
    <row r="81" spans="1:6" ht="14.25" customHeight="1">
      <c r="A81" s="35" t="s">
        <v>825</v>
      </c>
      <c r="B81" s="39"/>
      <c r="C81" s="427"/>
      <c r="D81" s="427"/>
      <c r="E81" s="427"/>
      <c r="F81" s="439"/>
    </row>
    <row r="82" spans="1:6" ht="12.75">
      <c r="A82" s="35" t="s">
        <v>826</v>
      </c>
      <c r="B82" s="39"/>
      <c r="C82" s="438"/>
      <c r="D82" s="438"/>
      <c r="E82" s="438"/>
      <c r="F82" s="440">
        <f>C82-E82</f>
        <v>0</v>
      </c>
    </row>
    <row r="83" spans="1:6" ht="12.75">
      <c r="A83" s="35" t="s">
        <v>827</v>
      </c>
      <c r="B83" s="39"/>
      <c r="C83" s="438"/>
      <c r="D83" s="438"/>
      <c r="E83" s="438"/>
      <c r="F83" s="440">
        <f aca="true" t="shared" si="4" ref="F83:F96">C83-E83</f>
        <v>0</v>
      </c>
    </row>
    <row r="84" spans="1:6" ht="12.75">
      <c r="A84" s="35" t="s">
        <v>547</v>
      </c>
      <c r="B84" s="39"/>
      <c r="C84" s="438"/>
      <c r="D84" s="438"/>
      <c r="E84" s="438"/>
      <c r="F84" s="440">
        <f t="shared" si="4"/>
        <v>0</v>
      </c>
    </row>
    <row r="85" spans="1:6" ht="12.75">
      <c r="A85" s="35" t="s">
        <v>550</v>
      </c>
      <c r="B85" s="39"/>
      <c r="C85" s="438"/>
      <c r="D85" s="438"/>
      <c r="E85" s="438"/>
      <c r="F85" s="440">
        <f t="shared" si="4"/>
        <v>0</v>
      </c>
    </row>
    <row r="86" spans="1:6" ht="12.75">
      <c r="A86" s="35">
        <v>5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6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7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8</v>
      </c>
      <c r="B89" s="36"/>
      <c r="C89" s="438"/>
      <c r="D89" s="438"/>
      <c r="E89" s="438"/>
      <c r="F89" s="440">
        <f t="shared" si="4"/>
        <v>0</v>
      </c>
    </row>
    <row r="90" spans="1:6" ht="12" customHeight="1">
      <c r="A90" s="35">
        <v>9</v>
      </c>
      <c r="B90" s="36"/>
      <c r="C90" s="438"/>
      <c r="D90" s="438"/>
      <c r="E90" s="438"/>
      <c r="F90" s="440">
        <f t="shared" si="4"/>
        <v>0</v>
      </c>
    </row>
    <row r="91" spans="1:6" ht="12.75">
      <c r="A91" s="35">
        <v>10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11</v>
      </c>
      <c r="B92" s="36"/>
      <c r="C92" s="438"/>
      <c r="D92" s="438"/>
      <c r="E92" s="438"/>
      <c r="F92" s="440">
        <f t="shared" si="4"/>
        <v>0</v>
      </c>
    </row>
    <row r="93" spans="1:6" ht="12.75">
      <c r="A93" s="35">
        <v>12</v>
      </c>
      <c r="B93" s="36"/>
      <c r="C93" s="438"/>
      <c r="D93" s="438"/>
      <c r="E93" s="438"/>
      <c r="F93" s="440">
        <f t="shared" si="4"/>
        <v>0</v>
      </c>
    </row>
    <row r="94" spans="1:6" ht="12.75">
      <c r="A94" s="35">
        <v>13</v>
      </c>
      <c r="B94" s="36"/>
      <c r="C94" s="438"/>
      <c r="D94" s="438"/>
      <c r="E94" s="438"/>
      <c r="F94" s="440">
        <f t="shared" si="4"/>
        <v>0</v>
      </c>
    </row>
    <row r="95" spans="1:6" ht="12" customHeight="1">
      <c r="A95" s="35">
        <v>14</v>
      </c>
      <c r="B95" s="36"/>
      <c r="C95" s="438"/>
      <c r="D95" s="438"/>
      <c r="E95" s="438"/>
      <c r="F95" s="440">
        <f t="shared" si="4"/>
        <v>0</v>
      </c>
    </row>
    <row r="96" spans="1:6" ht="12.75">
      <c r="A96" s="35">
        <v>15</v>
      </c>
      <c r="B96" s="36"/>
      <c r="C96" s="438"/>
      <c r="D96" s="438"/>
      <c r="E96" s="438"/>
      <c r="F96" s="440">
        <f t="shared" si="4"/>
        <v>0</v>
      </c>
    </row>
    <row r="97" spans="1:16" ht="15" customHeight="1">
      <c r="A97" s="37" t="s">
        <v>562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39"/>
    </row>
    <row r="99" spans="1:6" ht="12.75">
      <c r="A99" s="35" t="s">
        <v>541</v>
      </c>
      <c r="B99" s="39"/>
      <c r="C99" s="438"/>
      <c r="D99" s="438"/>
      <c r="E99" s="438"/>
      <c r="F99" s="440">
        <f>C99-E99</f>
        <v>0</v>
      </c>
    </row>
    <row r="100" spans="1:6" ht="12.75">
      <c r="A100" s="35" t="s">
        <v>544</v>
      </c>
      <c r="B100" s="39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5" t="s">
        <v>547</v>
      </c>
      <c r="B101" s="39"/>
      <c r="C101" s="438"/>
      <c r="D101" s="438"/>
      <c r="E101" s="438"/>
      <c r="F101" s="440">
        <f t="shared" si="5"/>
        <v>0</v>
      </c>
    </row>
    <row r="102" spans="1:6" ht="12.75">
      <c r="A102" s="35" t="s">
        <v>550</v>
      </c>
      <c r="B102" s="39"/>
      <c r="C102" s="438"/>
      <c r="D102" s="438"/>
      <c r="E102" s="438"/>
      <c r="F102" s="440">
        <f t="shared" si="5"/>
        <v>0</v>
      </c>
    </row>
    <row r="103" spans="1:6" ht="12.75">
      <c r="A103" s="35">
        <v>5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6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7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8</v>
      </c>
      <c r="B106" s="36"/>
      <c r="C106" s="438"/>
      <c r="D106" s="438"/>
      <c r="E106" s="438"/>
      <c r="F106" s="440">
        <f t="shared" si="5"/>
        <v>0</v>
      </c>
    </row>
    <row r="107" spans="1:6" ht="12" customHeight="1">
      <c r="A107" s="35">
        <v>9</v>
      </c>
      <c r="B107" s="36"/>
      <c r="C107" s="438"/>
      <c r="D107" s="438"/>
      <c r="E107" s="438"/>
      <c r="F107" s="440">
        <f t="shared" si="5"/>
        <v>0</v>
      </c>
    </row>
    <row r="108" spans="1:6" ht="12.75">
      <c r="A108" s="35">
        <v>10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11</v>
      </c>
      <c r="B109" s="36"/>
      <c r="C109" s="438"/>
      <c r="D109" s="438"/>
      <c r="E109" s="438"/>
      <c r="F109" s="440">
        <f t="shared" si="5"/>
        <v>0</v>
      </c>
    </row>
    <row r="110" spans="1:6" ht="12.75">
      <c r="A110" s="35">
        <v>12</v>
      </c>
      <c r="B110" s="36"/>
      <c r="C110" s="438"/>
      <c r="D110" s="438"/>
      <c r="E110" s="438"/>
      <c r="F110" s="440">
        <f t="shared" si="5"/>
        <v>0</v>
      </c>
    </row>
    <row r="111" spans="1:6" ht="12.75">
      <c r="A111" s="35">
        <v>13</v>
      </c>
      <c r="B111" s="36"/>
      <c r="C111" s="438"/>
      <c r="D111" s="438"/>
      <c r="E111" s="438"/>
      <c r="F111" s="440">
        <f t="shared" si="5"/>
        <v>0</v>
      </c>
    </row>
    <row r="112" spans="1:6" ht="12" customHeight="1">
      <c r="A112" s="35">
        <v>14</v>
      </c>
      <c r="B112" s="36"/>
      <c r="C112" s="438"/>
      <c r="D112" s="438"/>
      <c r="E112" s="438"/>
      <c r="F112" s="440">
        <f t="shared" si="5"/>
        <v>0</v>
      </c>
    </row>
    <row r="113" spans="1:6" ht="12.75">
      <c r="A113" s="35">
        <v>15</v>
      </c>
      <c r="B113" s="36"/>
      <c r="C113" s="438"/>
      <c r="D113" s="438"/>
      <c r="E113" s="438"/>
      <c r="F113" s="440">
        <f t="shared" si="5"/>
        <v>0</v>
      </c>
    </row>
    <row r="114" spans="1:16" ht="11.25" customHeight="1">
      <c r="A114" s="37" t="s">
        <v>579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39"/>
    </row>
    <row r="116" spans="1:6" ht="12.75">
      <c r="A116" s="35" t="s">
        <v>541</v>
      </c>
      <c r="B116" s="39"/>
      <c r="C116" s="438"/>
      <c r="D116" s="438"/>
      <c r="E116" s="438"/>
      <c r="F116" s="440">
        <f>C116-E116</f>
        <v>0</v>
      </c>
    </row>
    <row r="117" spans="1:6" ht="12.75">
      <c r="A117" s="35" t="s">
        <v>544</v>
      </c>
      <c r="B117" s="39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5" t="s">
        <v>547</v>
      </c>
      <c r="B118" s="39"/>
      <c r="C118" s="438"/>
      <c r="D118" s="438"/>
      <c r="E118" s="438"/>
      <c r="F118" s="440">
        <f t="shared" si="6"/>
        <v>0</v>
      </c>
    </row>
    <row r="119" spans="1:6" ht="12.75">
      <c r="A119" s="35" t="s">
        <v>550</v>
      </c>
      <c r="B119" s="39"/>
      <c r="C119" s="438"/>
      <c r="D119" s="438"/>
      <c r="E119" s="438"/>
      <c r="F119" s="440">
        <f t="shared" si="6"/>
        <v>0</v>
      </c>
    </row>
    <row r="120" spans="1:6" ht="12.75">
      <c r="A120" s="35">
        <v>5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6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7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8</v>
      </c>
      <c r="B123" s="36"/>
      <c r="C123" s="438"/>
      <c r="D123" s="438"/>
      <c r="E123" s="438"/>
      <c r="F123" s="440">
        <f t="shared" si="6"/>
        <v>0</v>
      </c>
    </row>
    <row r="124" spans="1:6" ht="12" customHeight="1">
      <c r="A124" s="35">
        <v>9</v>
      </c>
      <c r="B124" s="36"/>
      <c r="C124" s="438"/>
      <c r="D124" s="438"/>
      <c r="E124" s="438"/>
      <c r="F124" s="440">
        <f t="shared" si="6"/>
        <v>0</v>
      </c>
    </row>
    <row r="125" spans="1:6" ht="12.75">
      <c r="A125" s="35">
        <v>10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11</v>
      </c>
      <c r="B126" s="36"/>
      <c r="C126" s="438"/>
      <c r="D126" s="438"/>
      <c r="E126" s="438"/>
      <c r="F126" s="440">
        <f t="shared" si="6"/>
        <v>0</v>
      </c>
    </row>
    <row r="127" spans="1:6" ht="12.75">
      <c r="A127" s="35">
        <v>12</v>
      </c>
      <c r="B127" s="36"/>
      <c r="C127" s="438"/>
      <c r="D127" s="438"/>
      <c r="E127" s="438"/>
      <c r="F127" s="440">
        <f t="shared" si="6"/>
        <v>0</v>
      </c>
    </row>
    <row r="128" spans="1:6" ht="12.75">
      <c r="A128" s="35">
        <v>13</v>
      </c>
      <c r="B128" s="36"/>
      <c r="C128" s="438"/>
      <c r="D128" s="438"/>
      <c r="E128" s="438"/>
      <c r="F128" s="440">
        <f t="shared" si="6"/>
        <v>0</v>
      </c>
    </row>
    <row r="129" spans="1:6" ht="12" customHeight="1">
      <c r="A129" s="35">
        <v>14</v>
      </c>
      <c r="B129" s="36"/>
      <c r="C129" s="438"/>
      <c r="D129" s="438"/>
      <c r="E129" s="438"/>
      <c r="F129" s="440">
        <f t="shared" si="6"/>
        <v>0</v>
      </c>
    </row>
    <row r="130" spans="1:6" ht="12.75">
      <c r="A130" s="35">
        <v>15</v>
      </c>
      <c r="B130" s="36"/>
      <c r="C130" s="438"/>
      <c r="D130" s="438"/>
      <c r="E130" s="438"/>
      <c r="F130" s="440">
        <f t="shared" si="6"/>
        <v>0</v>
      </c>
    </row>
    <row r="131" spans="1:16" ht="15.75" customHeight="1">
      <c r="A131" s="37" t="s">
        <v>598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39"/>
    </row>
    <row r="133" spans="1:6" ht="12.75">
      <c r="A133" s="35" t="s">
        <v>541</v>
      </c>
      <c r="B133" s="39"/>
      <c r="C133" s="438"/>
      <c r="D133" s="438"/>
      <c r="E133" s="438"/>
      <c r="F133" s="440">
        <f>C133-E133</f>
        <v>0</v>
      </c>
    </row>
    <row r="134" spans="1:6" ht="12.75">
      <c r="A134" s="35" t="s">
        <v>544</v>
      </c>
      <c r="B134" s="39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5" t="s">
        <v>547</v>
      </c>
      <c r="B135" s="39"/>
      <c r="C135" s="438"/>
      <c r="D135" s="438"/>
      <c r="E135" s="438"/>
      <c r="F135" s="440">
        <f t="shared" si="7"/>
        <v>0</v>
      </c>
    </row>
    <row r="136" spans="1:6" ht="12.75">
      <c r="A136" s="35" t="s">
        <v>550</v>
      </c>
      <c r="B136" s="39"/>
      <c r="C136" s="438"/>
      <c r="D136" s="438"/>
      <c r="E136" s="438"/>
      <c r="F136" s="440">
        <f t="shared" si="7"/>
        <v>0</v>
      </c>
    </row>
    <row r="137" spans="1:6" ht="12.75">
      <c r="A137" s="35">
        <v>5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6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7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8</v>
      </c>
      <c r="B140" s="36"/>
      <c r="C140" s="438"/>
      <c r="D140" s="438"/>
      <c r="E140" s="438"/>
      <c r="F140" s="440">
        <f t="shared" si="7"/>
        <v>0</v>
      </c>
    </row>
    <row r="141" spans="1:6" ht="12" customHeight="1">
      <c r="A141" s="35">
        <v>9</v>
      </c>
      <c r="B141" s="36"/>
      <c r="C141" s="438"/>
      <c r="D141" s="438"/>
      <c r="E141" s="438"/>
      <c r="F141" s="440">
        <f t="shared" si="7"/>
        <v>0</v>
      </c>
    </row>
    <row r="142" spans="1:6" ht="12.75">
      <c r="A142" s="35">
        <v>10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11</v>
      </c>
      <c r="B143" s="36"/>
      <c r="C143" s="438"/>
      <c r="D143" s="438"/>
      <c r="E143" s="438"/>
      <c r="F143" s="440">
        <f t="shared" si="7"/>
        <v>0</v>
      </c>
    </row>
    <row r="144" spans="1:6" ht="12.75">
      <c r="A144" s="35">
        <v>12</v>
      </c>
      <c r="B144" s="36"/>
      <c r="C144" s="438"/>
      <c r="D144" s="438"/>
      <c r="E144" s="438"/>
      <c r="F144" s="440">
        <f t="shared" si="7"/>
        <v>0</v>
      </c>
    </row>
    <row r="145" spans="1:6" ht="12.75">
      <c r="A145" s="35">
        <v>13</v>
      </c>
      <c r="B145" s="36"/>
      <c r="C145" s="438"/>
      <c r="D145" s="438"/>
      <c r="E145" s="438"/>
      <c r="F145" s="440">
        <f t="shared" si="7"/>
        <v>0</v>
      </c>
    </row>
    <row r="146" spans="1:6" ht="12" customHeight="1">
      <c r="A146" s="35">
        <v>14</v>
      </c>
      <c r="B146" s="36"/>
      <c r="C146" s="438"/>
      <c r="D146" s="438"/>
      <c r="E146" s="438"/>
      <c r="F146" s="440">
        <f t="shared" si="7"/>
        <v>0</v>
      </c>
    </row>
    <row r="147" spans="1:6" ht="12.75">
      <c r="A147" s="35">
        <v>15</v>
      </c>
      <c r="B147" s="36"/>
      <c r="C147" s="438"/>
      <c r="D147" s="438"/>
      <c r="E147" s="438"/>
      <c r="F147" s="440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49" t="s">
        <v>778</v>
      </c>
      <c r="B151" s="450"/>
      <c r="C151" s="641" t="s">
        <v>862</v>
      </c>
      <c r="D151" s="641"/>
      <c r="E151" s="641"/>
      <c r="F151" s="641"/>
    </row>
    <row r="152" spans="1:6" ht="12.75">
      <c r="A152" s="577">
        <f>'справка №1-БАЛАНС'!D98</f>
        <v>42122</v>
      </c>
      <c r="B152" s="515"/>
      <c r="C152" s="584" t="s">
        <v>860</v>
      </c>
      <c r="D152" s="514"/>
      <c r="E152" s="514"/>
      <c r="F152" s="514"/>
    </row>
    <row r="153" spans="1:6" ht="12.75">
      <c r="A153" s="514"/>
      <c r="B153" s="515"/>
      <c r="C153" s="641"/>
      <c r="D153" s="641"/>
      <c r="E153" s="641"/>
      <c r="F153" s="641"/>
    </row>
    <row r="154" spans="3:5" ht="12.75">
      <c r="C154" s="514"/>
      <c r="E154" s="514"/>
    </row>
  </sheetData>
  <sheetProtection sheet="1"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2015-04-28T17:10:06Z</cp:lastPrinted>
  <dcterms:created xsi:type="dcterms:W3CDTF">2000-06-29T12:02:40Z</dcterms:created>
  <dcterms:modified xsi:type="dcterms:W3CDTF">2015-04-29T07:25:14Z</dcterms:modified>
  <cp:category/>
  <cp:version/>
  <cp:contentType/>
  <cp:contentStatus/>
</cp:coreProperties>
</file>