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00" windowHeight="6072" tabRatio="814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<sst xmlns="http://schemas.openxmlformats.org/spreadsheetml/2006/main" count="4189" uniqueCount="973">
  <si>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</si>
  <si>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</si>
  <si>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</si>
  <si>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</si>
  <si>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</si>
  <si>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</si>
  <si>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</si>
  <si>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</si>
  <si>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</si>
  <si>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</si>
  <si>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</si>
  <si>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</si>
  <si>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</si>
  <si>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</si>
  <si>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</si>
  <si>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</si>
  <si>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</si>
  <si>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</si>
  <si>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</si>
  <si>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</si>
  <si>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</si>
  <si>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</si>
  <si>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</si>
  <si>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</si>
  <si>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</si>
  <si>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</si>
  <si>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</si>
  <si>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</si>
  <si>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</si>
  <si>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</si>
  <si>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</si>
  <si>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</si>
  <si>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</si>
  <si>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</si>
  <si>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</si>
  <si>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</si>
  <si>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</si>
  <si>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</si>
  <si>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</si>
  <si>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</si>
  <si>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</si>
  <si>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</si>
  <si>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</si>
  <si>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</si>
  <si>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</si>
  <si>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</si>
  <si>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</si>
  <si>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</si>
  <si>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</si>
  <si>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</si>
  <si>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</si>
  <si>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</si>
  <si>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</si>
  <si>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</si>
  <si>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</si>
  <si>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</si>
  <si>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</si>
  <si>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</si>
  <si>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</si>
  <si>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</si>
  <si>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</si>
  <si>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</si>
  <si>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</si>
  <si>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</si>
  <si>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</si>
  <si>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</si>
  <si>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</si>
  <si>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</si>
  <si>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</si>
  <si>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</si>
  <si>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</si>
  <si>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</si>
  <si>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</si>
  <si>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</si>
  <si>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</si>
  <si>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</si>
  <si>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</si>
  <si>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</si>
  <si>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</si>
  <si>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</si>
  <si>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</si>
  <si>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</si>
  <si>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</si>
  <si>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</si>
  <si>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</si>
  <si>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</si>
  <si>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</si>
  <si>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</si>
  <si>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</si>
  <si>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</si>
  <si>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</si>
  <si>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</si>
  <si>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</si>
  <si>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</si>
  <si>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</si>
  <si>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</si>
  <si>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</si>
  <si>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</si>
  <si>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</si>
  <si>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</si>
  <si>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</si>
  <si>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</si>
  <si>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</si>
  <si>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</si>
  <si>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</si>
  <si>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</si>
  <si>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</si>
  <si>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</si>
  <si>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</si>
  <si>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</si>
  <si>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</si>
  <si>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</si>
  <si>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</si>
  <si>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</si>
  <si>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</si>
  <si>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</si>
  <si>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</si>
  <si>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</si>
  <si>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</si>
  <si>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</si>
  <si>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</si>
  <si>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</si>
  <si>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</si>
  <si>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</si>
  <si>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</si>
  <si>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</si>
  <si>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</si>
  <si>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</si>
  <si>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</si>
  <si>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</si>
  <si>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</si>
  <si>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</si>
  <si>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</si>
  <si>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</si>
  <si>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</si>
  <si>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</si>
  <si>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</si>
  <si>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</si>
  <si>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</si>
  <si>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</si>
  <si>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</si>
  <si>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</si>
  <si>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</si>
  <si>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</si>
  <si>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</si>
  <si>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</si>
  <si>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</si>
  <si>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</si>
  <si>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</si>
  <si>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</si>
  <si>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</si>
  <si>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</si>
  <si>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</si>
  <si>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</si>
  <si>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</si>
  <si>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</si>
  <si>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</si>
  <si>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</si>
  <si>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</si>
  <si>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</si>
  <si>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</si>
  <si>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</si>
  <si>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</si>
  <si>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</si>
  <si>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</si>
  <si>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</si>
  <si>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</si>
  <si>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</si>
  <si>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</si>
  <si>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</si>
  <si>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</si>
  <si>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</si>
  <si>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</si>
  <si>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</si>
  <si>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</si>
  <si>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</si>
  <si>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</si>
  <si>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</si>
  <si>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</si>
  <si>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</si>
  <si>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</si>
  <si>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</si>
  <si>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</si>
  <si>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</si>
  <si>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</si>
  <si>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</si>
  <si>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</si>
  <si>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</si>
  <si>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</si>
  <si>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</si>
  <si>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</si>
  <si>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</si>
  <si>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</si>
  <si>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</si>
  <si>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</si>
  <si>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</si>
  <si>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</si>
  <si>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</si>
  <si>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</si>
  <si>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</si>
  <si>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</si>
  <si>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</si>
  <si>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</si>
  <si>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</si>
  <si>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</si>
  <si>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</si>
  <si>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</si>
  <si>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</si>
  <si>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</si>
  <si>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</si>
  <si>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</si>
  <si>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</si>
  <si>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</si>
  <si>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</si>
  <si>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</si>
  <si>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</si>
  <si>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</si>
  <si>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</si>
  <si>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</si>
  <si>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</si>
  <si>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</si>
  <si>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</si>
  <si>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</si>
  <si>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</si>
  <si>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</si>
  <si>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</si>
  <si>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</si>
  <si>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</si>
  <si>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</si>
  <si>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</si>
  <si>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</si>
  <si>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</si>
  <si>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</si>
  <si>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</si>
  <si>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</si>
  <si>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</si>
  <si>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</si>
  <si>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</si>
  <si>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</si>
  <si>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</si>
  <si>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</si>
  <si>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</si>
  <si>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</si>
  <si>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</si>
  <si>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</si>
  <si>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</si>
  <si>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</si>
  <si>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</si>
  <si>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</si>
  <si>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</si>
  <si>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</si>
  <si>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</si>
  <si>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</si>
  <si>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</si>
  <si>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</si>
  <si>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</si>
  <si>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</si>
  <si>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</si>
  <si>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</si>
  <si>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</si>
  <si>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</si>
  <si>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</si>
  <si>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</si>
  <si>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</si>
  <si>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</si>
  <si>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</si>
  <si>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</si>
  <si>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</si>
  <si>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</si>
  <si>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</si>
  <si>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</si>
  <si>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</si>
  <si>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</si>
  <si>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</si>
  <si>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</si>
  <si>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</si>
  <si>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</si>
  <si>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</si>
  <si>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</si>
  <si>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</si>
  <si>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</si>
  <si>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</si>
  <si>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</si>
  <si>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</si>
  <si>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</si>
  <si>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</si>
  <si>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</si>
  <si>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</si>
  <si>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</si>
  <si>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</si>
  <si>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</si>
  <si>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</si>
  <si>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</si>
  <si>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</si>
  <si>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</si>
  <si>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</si>
  <si>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</si>
  <si>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</si>
  <si>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</si>
  <si>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</si>
  <si>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</si>
  <si>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</si>
  <si>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</si>
  <si>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</si>
  <si>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</si>
  <si>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</si>
  <si>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</si>
  <si>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</si>
  <si>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</si>
  <si>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</si>
  <si>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</si>
  <si>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</si>
  <si>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</si>
  <si>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</si>
  <si>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</si>
  <si>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</si>
  <si>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</si>
  <si>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</si>
  <si>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</si>
  <si>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</si>
  <si>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</si>
  <si>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</si>
  <si>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</si>
  <si>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</si>
  <si>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</si>
  <si>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</si>
  <si>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</si>
  <si>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</si>
  <si>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</si>
  <si>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</si>
  <si>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</si>
  <si>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</si>
  <si>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</si>
  <si>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</si>
  <si>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</si>
  <si>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</si>
  <si>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</si>
  <si>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</si>
  <si>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</si>
  <si>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</si>
  <si>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</si>
  <si>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</si>
  <si>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</si>
  <si>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</si>
  <si>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</si>
  <si>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</si>
  <si>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</si>
  <si>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</si>
  <si>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</si>
  <si>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</si>
  <si>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</si>
  <si>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</si>
  <si>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</si>
  <si>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</si>
  <si>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</si>
  <si>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</si>
  <si>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</si>
  <si>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</si>
  <si>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</si>
  <si>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</si>
  <si>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</si>
  <si>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</si>
  <si>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</si>
  <si>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</si>
  <si>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</si>
  <si>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</si>
  <si>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</si>
  <si>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</si>
  <si>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</si>
  <si>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</si>
  <si>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</si>
  <si>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</si>
  <si>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</si>
  <si>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</si>
  <si>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</si>
  <si>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</si>
  <si>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</si>
  <si>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</si>
  <si>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</si>
  <si>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</si>
  <si>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</si>
  <si>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</si>
  <si>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</si>
  <si>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</si>
  <si>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</si>
  <si>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</si>
  <si>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</si>
  <si>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</si>
  <si>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</si>
  <si>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</si>
  <si>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</si>
  <si>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</si>
  <si>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</si>
  <si>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</si>
  <si>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</si>
  <si>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</si>
  <si>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</si>
  <si>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</si>
  <si>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</si>
  <si>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</si>
  <si>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</si>
  <si>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</si>
  <si>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</si>
  <si>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</si>
  <si>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</si>
  <si>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</si>
  <si>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</si>
  <si>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</si>
  <si>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</si>
  <si>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</si>
  <si>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</si>
  <si>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</si>
  <si>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</si>
  <si>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</si>
  <si>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</si>
  <si>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</si>
  <si>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</si>
  <si>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</si>
  <si>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</si>
  <si>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</si>
  <si>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</si>
  <si>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</si>
  <si>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</si>
  <si>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</si>
  <si>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</si>
  <si>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</si>
  <si>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</si>
  <si>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</si>
  <si>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</si>
  <si>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</si>
  <si>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</si>
  <si>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</si>
  <si>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</si>
  <si>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</si>
  <si>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</si>
  <si>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</si>
  <si>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</si>
  <si>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</si>
  <si>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</si>
  <si>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</si>
  <si>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</si>
  <si>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</si>
  <si>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</si>
  <si>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</si>
  <si>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</si>
  <si>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</si>
  <si>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</si>
  <si>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</si>
  <si>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</si>
  <si>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</si>
  <si>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</si>
  <si>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</si>
  <si>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</si>
  <si>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</si>
  <si>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</si>
  <si>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</si>
  <si>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</si>
  <si>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</si>
  <si>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</si>
  <si>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</si>
  <si>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</si>
  <si>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</si>
  <si>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</si>
  <si>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</si>
  <si>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</si>
  <si>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</si>
  <si>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</si>
  <si>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</si>
  <si>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</si>
  <si>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</si>
  <si>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</si>
  <si>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</si>
  <si>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</si>
  <si>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</si>
  <si>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</si>
  <si>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</si>
  <si>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</si>
  <si>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</si>
  <si>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</si>
  <si>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</si>
  <si>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</si>
  <si>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</si>
  <si>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</si>
  <si>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</si>
  <si>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</si>
  <si>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</si>
  <si>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</si>
  <si>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</si>
  <si>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</si>
  <si>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</si>
  <si>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</si>
  <si>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</si>
  <si>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</si>
  <si>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</si>
  <si>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</si>
  <si>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</si>
  <si>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</si>
  <si>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</si>
  <si>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</si>
  <si>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</si>
  <si>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</si>
  <si>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</si>
  <si>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</si>
  <si>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</si>
  <si>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</si>
  <si>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</si>
  <si>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</si>
  <si>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</si>
  <si>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</si>
  <si>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</si>
  <si>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</si>
  <si>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</si>
  <si>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</si>
  <si>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</si>
  <si>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</si>
  <si>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</si>
  <si>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</si>
  <si>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</si>
  <si>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</si>
  <si>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</si>
  <si>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</si>
  <si>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</si>
  <si>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</si>
  <si>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</si>
  <si>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</si>
  <si>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</si>
  <si>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</si>
  <si>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</si>
  <si>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</si>
  <si>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</si>
  <si>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</si>
  <si>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</si>
  <si>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</si>
  <si>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</si>
  <si>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</si>
  <si>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</si>
  <si>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</si>
  <si>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</si>
  <si>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</si>
  <si>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</si>
  <si>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</si>
  <si>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</si>
  <si>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</si>
  <si>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</si>
  <si>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</si>
  <si>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</si>
  <si>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</si>
  <si>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</si>
  <si>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</si>
  <si>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</si>
  <si>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</si>
  <si>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</si>
  <si>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</si>
  <si>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</si>
  <si>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</si>
  <si>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</si>
  <si>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</si>
  <si>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</si>
  <si>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</si>
  <si>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</si>
  <si>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</si>
  <si>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</si>
  <si>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</si>
  <si>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</si>
  <si>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</si>
  <si>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</si>
  <si>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</si>
  <si>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</si>
  <si>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</si>
  <si>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</si>
  <si>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</si>
  <si>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</si>
  <si>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</si>
  <si>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</si>
  <si>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</si>
  <si>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</si>
  <si>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</si>
  <si>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</si>
  <si>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</si>
  <si>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</si>
  <si>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</si>
  <si>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</si>
  <si>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</si>
  <si>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</si>
  <si>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</si>
  <si>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</si>
  <si>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</si>
  <si>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</si>
  <si>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</si>
  <si>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</si>
  <si>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</si>
  <si>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</si>
  <si>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</si>
  <si>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</si>
  <si>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</si>
  <si>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</si>
  <si>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</si>
  <si>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</si>
  <si>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</si>
  <si>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</si>
  <si>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</si>
  <si>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</si>
  <si>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</si>
  <si>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</si>
  <si>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</si>
  <si>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</si>
  <si>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</si>
  <si>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</si>
  <si>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</si>
  <si>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</si>
  <si>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</si>
  <si>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</si>
  <si>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</si>
  <si>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</si>
  <si>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</si>
  <si>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</si>
  <si>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</si>
  <si>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</si>
  <si>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</si>
  <si>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</si>
  <si>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</si>
  <si>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</si>
  <si>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</si>
  <si>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</si>
  <si>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</si>
  <si>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</si>
  <si>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</si>
  <si>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</si>
  <si>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</si>
  <si>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</si>
  <si>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</si>
  <si>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</si>
  <si>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</si>
  <si>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</si>
  <si>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</si>
  <si>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</si>
  <si>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</si>
  <si>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</si>
  <si>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</si>
  <si>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</si>
  <si>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</si>
  <si>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</si>
  <si>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</si>
  <si>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</si>
  <si>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</si>
  <si>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</si>
  <si>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</si>
  <si>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</si>
  <si>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</si>
  <si>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</si>
  <si>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</si>
  <si>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</si>
  <si>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</si>
  <si>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</si>
  <si>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</si>
  <si>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</si>
  <si>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</si>
  <si>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</si>
  <si>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</si>
  <si>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</si>
  <si>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</si>
  <si>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</si>
  <si>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</si>
  <si>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</si>
  <si>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</si>
  <si>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</si>
  <si>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</si>
  <si>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</si>
  <si>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</si>
  <si>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</si>
  <si>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</si>
  <si>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</si>
  <si>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</si>
  <si>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</si>
  <si>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</si>
  <si>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</si>
  <si>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</si>
  <si>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</si>
  <si>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</si>
  <si>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</si>
  <si>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</si>
  <si>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</si>
  <si>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</si>
  <si>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</si>
  <si>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</si>
  <si>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</si>
  <si>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</si>
  <si>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</si>
  <si>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</si>
  <si>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</si>
  <si>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</si>
  <si>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</si>
  <si>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</si>
  <si>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</si>
  <si>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</si>
  <si>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</si>
  <si>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</si>
  <si>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</si>
  <si>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</si>
  <si>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</si>
  <si>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</si>
  <si>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</si>
  <si>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</si>
  <si>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</si>
  <si>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</si>
  <si>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</si>
  <si>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</si>
  <si>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</si>
  <si>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</si>
  <si>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</si>
  <si>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</si>
  <si>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</si>
  <si>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</si>
  <si>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</si>
  <si>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</si>
  <si>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</si>
  <si>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</si>
  <si>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</si>
  <si>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</si>
  <si>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</si>
  <si>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</si>
  <si>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</si>
  <si>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</si>
  <si>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</si>
  <si>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</si>
  <si>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</si>
  <si>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</si>
  <si>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</si>
  <si>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</si>
  <si>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</si>
  <si>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</si>
  <si>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</si>
  <si>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</si>
  <si>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</si>
  <si>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</si>
  <si>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</si>
  <si>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</si>
  <si>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</si>
  <si>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</si>
  <si>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</si>
  <si>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</si>
  <si>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</si>
  <si>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</si>
  <si>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</si>
  <si>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</si>
  <si>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</si>
  <si>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</si>
  <si>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</si>
  <si>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</si>
  <si>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</si>
  <si>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</si>
  <si>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</si>
  <si>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</si>
  <si>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</si>
  <si>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</si>
  <si>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</si>
  <si>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</si>
  <si>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</si>
  <si>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</si>
  <si>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</si>
  <si>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</si>
  <si>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</si>
  <si>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</si>
  <si>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</si>
  <si>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</si>
  <si>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</si>
  <si>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</si>
  <si>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</si>
  <si>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</si>
  <si>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</si>
  <si>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</si>
  <si>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</si>
  <si>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</si>
  <si>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</si>
  <si>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</si>
  <si>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</si>
  <si>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</si>
  <si>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</si>
  <si>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</si>
  <si>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</si>
  <si>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</si>
  <si>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</si>
  <si>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</si>
  <si>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</si>
  <si>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</si>
  <si>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</si>
  <si>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</si>
  <si>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</si>
  <si>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</si>
  <si>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</si>
  <si>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</si>
  <si>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</si>
  <si>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</si>
  <si>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</si>
  <si>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</si>
  <si>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</si>
  <si>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</si>
  <si>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</si>
  <si>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</si>
  <si>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</si>
  <si>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</si>
  <si>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</si>
  <si>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</si>
  <si>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</si>
  <si>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</si>
  <si>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</si>
  <si>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</si>
  <si>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</si>
  <si>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</si>
  <si>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</si>
  <si>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</si>
  <si>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</si>
  <si>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</si>
  <si>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</si>
  <si>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</si>
  <si>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</si>
  <si>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</si>
  <si>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</si>
  <si>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</si>
  <si>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</si>
  <si>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</si>
  <si>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</si>
  <si>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</si>
  <si>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</si>
  <si>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</si>
  <si>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</si>
  <si>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</si>
  <si>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</si>
  <si>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</si>
  <si>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</si>
  <si>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</si>
  <si>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</si>
  <si>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</si>
  <si>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</si>
  <si>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</si>
  <si>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</si>
  <si>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</si>
  <si>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</si>
  <si>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</si>
  <si>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</si>
  <si>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</si>
  <si>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</si>
  <si>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</si>
  <si>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</si>
  <si>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</si>
  <si>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</si>
  <si>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</si>
  <si>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</si>
  <si>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</si>
  <si>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</si>
  <si>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</si>
  <si>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</si>
  <si>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</si>
  <si>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</si>
  <si>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</si>
  <si>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</si>
  <si>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</si>
  <si>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</si>
  <si>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</si>
  <si>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</si>
  <si>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</si>
  <si>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</si>
  <si>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</si>
  <si>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</si>
  <si>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</si>
  <si>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</si>
  <si>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</si>
  <si>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</si>
  <si>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</si>
  <si>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</si>
  <si>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</si>
  <si>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</si>
  <si>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</si>
  <si>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</si>
  <si>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</si>
  <si>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</si>
  <si>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</si>
  <si>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</si>
  <si>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</si>
  <si>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</si>
  <si>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</si>
  <si>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</si>
  <si>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</si>
  <si>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</si>
  <si>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</si>
  <si>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</si>
  <si>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</si>
  <si>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</si>
  <si>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</si>
  <si>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</si>
  <si>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</si>
  <si>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</si>
  <si>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</si>
  <si>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</si>
  <si>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</si>
  <si>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</si>
  <si>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</si>
  <si>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</si>
  <si>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</si>
  <si>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</si>
  <si>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</si>
  <si>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</si>
  <si>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</si>
  <si>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</si>
  <si>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</si>
  <si>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</si>
  <si>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</si>
  <si>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</si>
  <si>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</si>
  <si>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</si>
  <si>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</si>
  <si>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</si>
  <si>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</si>
  <si>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</si>
  <si>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</si>
  <si>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</si>
  <si>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</si>
  <si>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</si>
  <si>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</si>
  <si>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</si>
  <si>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</si>
  <si>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</si>
  <si>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</si>
  <si>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</si>
  <si>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</si>
  <si>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</si>
  <si>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</si>
  <si>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</si>
  <si>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</si>
  <si>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</si>
  <si>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</si>
  <si>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</si>
  <si>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</si>
  <si>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</si>
  <si>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</si>
  <si>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</si>
  <si>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</si>
  <si>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</si>
  <si>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</si>
  <si>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</si>
  <si>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</si>
  <si>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</si>
  <si>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</si>
  <si>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</si>
  <si>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</si>
  <si>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</si>
  <si>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</si>
  <si>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</si>
  <si>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</si>
  <si>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</si>
  <si>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</si>
  <si>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</si>
  <si>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</si>
  <si>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</si>
  <si>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</si>
  <si>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</si>
  <si>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</si>
  <si>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</si>
  <si>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</si>
  <si>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</si>
  <si>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</si>
  <si>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</si>
  <si>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</si>
  <si>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</si>
  <si>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</si>
  <si>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</si>
  <si>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</si>
  <si>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</si>
  <si>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venus.eu.com</t>
  </si>
  <si>
    <t>счетоводител</t>
  </si>
  <si>
    <t xml:space="preserve">Аксения Видер Михайлова - Дочева </t>
  </si>
  <si>
    <t>0899660390</t>
  </si>
  <si>
    <t>venus.investors@gmail.com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</si>
</sst>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44561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44630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44561</v>
      </c>
    </row>
    <row r="11" spans="1:2" ht="15">
      <c r="A11" s="7" t="s">
        <v>950</v>
      </c>
      <c r="B11" s="547">
        <v>44630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971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972</v>
      </c>
    </row>
    <row r="24" spans="1:2" ht="15">
      <c r="A24" s="10" t="s">
        <v>892</v>
      </c>
      <c r="B24" s="657" t="s">
        <v>968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969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0.2641509433962264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0.005733005733005733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0.175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0.0055511498810467885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1.4324324324324325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3.425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3.425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0.575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0.575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0.04711111111111111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0.021015067406819986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0.03276003276003276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0.03172085646312451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0.006552006552006552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0.41509433962264153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3.6363636363636362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1110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1110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2248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228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19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27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46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274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2522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-635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-698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14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-621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2442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71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60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80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80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2522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4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37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37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37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14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53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53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53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53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56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23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22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46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14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77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77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-698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-698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-698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-698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2428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2428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14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2442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2442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1132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1132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2260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1132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1132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2260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1132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1132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2260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16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16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16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6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6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6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22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22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22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22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22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22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1110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1110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2238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228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228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228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228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71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60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80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80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71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60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80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80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E54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1110</v>
      </c>
      <c r="D12" s="187">
        <v>1116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1110</v>
      </c>
      <c r="D20" s="567">
        <f>SUM(D12:D19)</f>
        <v>1116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-635</v>
      </c>
      <c r="H28" s="565">
        <f>SUM(H29:H31)</f>
        <v>-622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-698</v>
      </c>
      <c r="H30" s="187">
        <v>-685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14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/>
      <c r="H33" s="187">
        <v>-13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-621</v>
      </c>
      <c r="H34" s="567">
        <f>H28+H32+H33</f>
        <v>-635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2442</v>
      </c>
      <c r="H37" s="569">
        <f>H26+H18+H34</f>
        <v>2428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10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2248</v>
      </c>
      <c r="D56" s="571">
        <f>D20+D21+D22+D28+D33+D46+D52+D54+D55</f>
        <v>2252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71</v>
      </c>
      <c r="H61" s="565">
        <f>SUM(H62:H68)</f>
        <v>67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60</v>
      </c>
      <c r="H64" s="187">
        <v>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2</v>
      </c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9</v>
      </c>
      <c r="H68" s="187">
        <v>10</v>
      </c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9</v>
      </c>
      <c r="H69" s="187"/>
    </row>
    <row r="70" spans="1:8" ht="15">
      <c r="A70" s="84" t="s">
        <v>214</v>
      </c>
      <c r="B70" s="86" t="s">
        <v>215</v>
      </c>
      <c r="C70" s="188">
        <v>9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80</v>
      </c>
      <c r="H71" s="567">
        <f>H59+H60+H61+H69+H70</f>
        <v>67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228</v>
      </c>
      <c r="D76" s="567">
        <f>SUM(D68:D75)</f>
        <v>219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80</v>
      </c>
      <c r="H79" s="569">
        <f>H71+H73+H75+H77</f>
        <v>67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19</v>
      </c>
      <c r="D88" s="187">
        <v>13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27</v>
      </c>
      <c r="D89" s="187">
        <v>11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46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274</v>
      </c>
      <c r="D94" s="571">
        <f>D65+D76+D85+D92+D93</f>
        <v>243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2522</v>
      </c>
      <c r="D95" s="573">
        <f>D94+D56</f>
        <v>2495</v>
      </c>
      <c r="E95" s="220" t="s">
        <v>916</v>
      </c>
      <c r="F95" s="476" t="s">
        <v>268</v>
      </c>
      <c r="G95" s="572">
        <f>G37+G40+G56+G79</f>
        <v>2522</v>
      </c>
      <c r="H95" s="573">
        <f>H37+H40+H56+H79</f>
        <v>2495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44630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8">
      <selection activeCell="C45" sqref="C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5</v>
      </c>
      <c r="D12" s="308">
        <v>4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9</v>
      </c>
      <c r="D13" s="308">
        <v>9</v>
      </c>
      <c r="E13" s="185" t="s">
        <v>281</v>
      </c>
      <c r="F13" s="231" t="s">
        <v>282</v>
      </c>
      <c r="G13" s="307"/>
      <c r="H13" s="308">
        <v>14</v>
      </c>
    </row>
    <row r="14" spans="1:8" ht="15">
      <c r="A14" s="185" t="s">
        <v>283</v>
      </c>
      <c r="B14" s="181" t="s">
        <v>284</v>
      </c>
      <c r="C14" s="307">
        <v>6</v>
      </c>
      <c r="D14" s="308">
        <v>6</v>
      </c>
      <c r="E14" s="236" t="s">
        <v>285</v>
      </c>
      <c r="F14" s="231" t="s">
        <v>286</v>
      </c>
      <c r="G14" s="307">
        <v>53</v>
      </c>
      <c r="H14" s="308">
        <v>13</v>
      </c>
    </row>
    <row r="15" spans="1:8" ht="15">
      <c r="A15" s="185" t="s">
        <v>287</v>
      </c>
      <c r="B15" s="181" t="s">
        <v>288</v>
      </c>
      <c r="C15" s="307">
        <v>10</v>
      </c>
      <c r="D15" s="308">
        <v>10</v>
      </c>
      <c r="E15" s="236" t="s">
        <v>79</v>
      </c>
      <c r="F15" s="231" t="s">
        <v>289</v>
      </c>
      <c r="G15" s="307"/>
      <c r="H15" s="308">
        <v>33</v>
      </c>
    </row>
    <row r="16" spans="1:8" ht="15.75">
      <c r="A16" s="185" t="s">
        <v>290</v>
      </c>
      <c r="B16" s="181" t="s">
        <v>291</v>
      </c>
      <c r="C16" s="307">
        <v>3</v>
      </c>
      <c r="D16" s="308">
        <v>3</v>
      </c>
      <c r="E16" s="227" t="s">
        <v>52</v>
      </c>
      <c r="F16" s="255" t="s">
        <v>292</v>
      </c>
      <c r="G16" s="597">
        <f>SUM(G12:G15)</f>
        <v>53</v>
      </c>
      <c r="H16" s="598">
        <f>SUM(H12:H15)</f>
        <v>60</v>
      </c>
    </row>
    <row r="17" spans="1:8" ht="30.75">
      <c r="A17" s="185" t="s">
        <v>293</v>
      </c>
      <c r="B17" s="181" t="s">
        <v>294</v>
      </c>
      <c r="C17" s="307"/>
      <c r="D17" s="308">
        <v>33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4</v>
      </c>
      <c r="D19" s="308">
        <v>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37</v>
      </c>
      <c r="D22" s="598">
        <f>SUM(D12:D18)+D19</f>
        <v>72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>
        <v>1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37</v>
      </c>
      <c r="D31" s="604">
        <f>D29+D22</f>
        <v>73</v>
      </c>
      <c r="E31" s="242" t="s">
        <v>800</v>
      </c>
      <c r="F31" s="257" t="s">
        <v>331</v>
      </c>
      <c r="G31" s="244">
        <f>G16+G18+G27</f>
        <v>53</v>
      </c>
      <c r="H31" s="245">
        <f>H16+H18+H27</f>
        <v>60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13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37</v>
      </c>
      <c r="D36" s="606">
        <f>D31-D34+D35</f>
        <v>73</v>
      </c>
      <c r="E36" s="253" t="s">
        <v>346</v>
      </c>
      <c r="F36" s="247" t="s">
        <v>347</v>
      </c>
      <c r="G36" s="258">
        <f>G35-G34+G31</f>
        <v>53</v>
      </c>
      <c r="H36" s="259">
        <f>H35-H34+H31</f>
        <v>60</v>
      </c>
    </row>
    <row r="37" spans="1:8" ht="15.75">
      <c r="A37" s="252" t="s">
        <v>348</v>
      </c>
      <c r="B37" s="222" t="s">
        <v>349</v>
      </c>
      <c r="C37" s="603">
        <f>IF((G36-C36)&gt;0,G36-C36,0)</f>
        <v>16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13</v>
      </c>
    </row>
    <row r="43" spans="1:8" ht="15">
      <c r="A43" s="224" t="s">
        <v>364</v>
      </c>
      <c r="B43" s="177" t="s">
        <v>365</v>
      </c>
      <c r="C43" s="307">
        <v>2</v>
      </c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13</v>
      </c>
    </row>
    <row r="45" spans="1:8" ht="15.75" thickBot="1">
      <c r="A45" s="261" t="s">
        <v>371</v>
      </c>
      <c r="B45" s="262" t="s">
        <v>372</v>
      </c>
      <c r="C45" s="599">
        <f>C36+C38+C42</f>
        <v>53</v>
      </c>
      <c r="D45" s="600">
        <f>D36+D38+D42</f>
        <v>73</v>
      </c>
      <c r="E45" s="261" t="s">
        <v>373</v>
      </c>
      <c r="F45" s="263" t="s">
        <v>374</v>
      </c>
      <c r="G45" s="599">
        <f>G42+G36</f>
        <v>53</v>
      </c>
      <c r="H45" s="600">
        <f>H42+H36</f>
        <v>73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44630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41">
      <selection activeCell="C24" sqref="C2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56</v>
      </c>
      <c r="D11" s="187">
        <v>32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-10</v>
      </c>
      <c r="D12" s="187">
        <v>-21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-14</v>
      </c>
      <c r="D14" s="187">
        <v>-12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-8</v>
      </c>
      <c r="D20" s="187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23</v>
      </c>
      <c r="D21" s="628">
        <f>SUM(D11:D20)</f>
        <v>-4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</v>
      </c>
      <c r="D23" s="187">
        <v>18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-1</v>
      </c>
      <c r="D33" s="628">
        <f>SUM(D23:D32)</f>
        <v>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22</v>
      </c>
      <c r="D44" s="298">
        <f>D43+D33+D21</f>
        <v>14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10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46</v>
      </c>
      <c r="D46" s="302">
        <f>D45+D44</f>
        <v>24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44630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E22">
      <selection activeCell="J31" sqref="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-698</v>
      </c>
      <c r="K13" s="554"/>
      <c r="L13" s="553">
        <f>SUM(C13:K13)</f>
        <v>2428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-698</v>
      </c>
      <c r="K17" s="622">
        <f t="shared" si="2"/>
        <v>0</v>
      </c>
      <c r="L17" s="553">
        <f t="shared" si="1"/>
        <v>2428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14</v>
      </c>
      <c r="J18" s="553">
        <f>+'1-Баланс'!G33</f>
        <v>0</v>
      </c>
      <c r="K18" s="554"/>
      <c r="L18" s="553">
        <f t="shared" si="1"/>
        <v>14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77</v>
      </c>
      <c r="J31" s="622">
        <f t="shared" si="6"/>
        <v>-698</v>
      </c>
      <c r="K31" s="622">
        <f t="shared" si="6"/>
        <v>0</v>
      </c>
      <c r="L31" s="553">
        <f t="shared" si="1"/>
        <v>2442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77</v>
      </c>
      <c r="J34" s="556">
        <f t="shared" si="7"/>
        <v>-698</v>
      </c>
      <c r="K34" s="556">
        <f t="shared" si="7"/>
        <v>0</v>
      </c>
      <c r="L34" s="620">
        <f t="shared" si="1"/>
        <v>2442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44630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H25">
      <selection activeCell="L12" sqref="L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1132</v>
      </c>
      <c r="E11" s="319"/>
      <c r="F11" s="319"/>
      <c r="G11" s="320">
        <f>D11+E11-F11</f>
        <v>1132</v>
      </c>
      <c r="H11" s="319"/>
      <c r="I11" s="319"/>
      <c r="J11" s="320">
        <f>G11+H11-I11</f>
        <v>1132</v>
      </c>
      <c r="K11" s="319">
        <v>16</v>
      </c>
      <c r="L11" s="319">
        <v>6</v>
      </c>
      <c r="M11" s="319"/>
      <c r="N11" s="320">
        <f>K11+L11-M11</f>
        <v>22</v>
      </c>
      <c r="O11" s="319"/>
      <c r="P11" s="319"/>
      <c r="Q11" s="320">
        <f aca="true" t="shared" si="0" ref="Q11:Q27">N11+O11-P11</f>
        <v>22</v>
      </c>
      <c r="R11" s="331">
        <f aca="true" t="shared" si="1" ref="R11:R27">J11-Q11</f>
        <v>1110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1132</v>
      </c>
      <c r="E19" s="321">
        <f>SUM(E11:E18)</f>
        <v>0</v>
      </c>
      <c r="F19" s="321">
        <f>SUM(F11:F18)</f>
        <v>0</v>
      </c>
      <c r="G19" s="320">
        <f t="shared" si="2"/>
        <v>1132</v>
      </c>
      <c r="H19" s="321">
        <f>SUM(H11:H18)</f>
        <v>0</v>
      </c>
      <c r="I19" s="321">
        <f>SUM(I11:I18)</f>
        <v>0</v>
      </c>
      <c r="J19" s="320">
        <f t="shared" si="3"/>
        <v>1132</v>
      </c>
      <c r="K19" s="321">
        <f>SUM(K11:K18)</f>
        <v>16</v>
      </c>
      <c r="L19" s="321">
        <f>SUM(L11:L18)</f>
        <v>6</v>
      </c>
      <c r="M19" s="321">
        <f>SUM(M11:M18)</f>
        <v>0</v>
      </c>
      <c r="N19" s="320">
        <f t="shared" si="4"/>
        <v>22</v>
      </c>
      <c r="O19" s="321">
        <f>SUM(O11:O18)</f>
        <v>0</v>
      </c>
      <c r="P19" s="321">
        <f>SUM(P11:P18)</f>
        <v>0</v>
      </c>
      <c r="Q19" s="320">
        <f t="shared" si="0"/>
        <v>22</v>
      </c>
      <c r="R19" s="331">
        <f t="shared" si="1"/>
        <v>1110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2260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2260</v>
      </c>
      <c r="H42" s="340">
        <f t="shared" si="11"/>
        <v>0</v>
      </c>
      <c r="I42" s="340">
        <f t="shared" si="11"/>
        <v>0</v>
      </c>
      <c r="J42" s="340">
        <f t="shared" si="11"/>
        <v>2260</v>
      </c>
      <c r="K42" s="340">
        <f t="shared" si="11"/>
        <v>16</v>
      </c>
      <c r="L42" s="340">
        <f t="shared" si="11"/>
        <v>6</v>
      </c>
      <c r="M42" s="340">
        <f t="shared" si="11"/>
        <v>0</v>
      </c>
      <c r="N42" s="340">
        <f t="shared" si="11"/>
        <v>22</v>
      </c>
      <c r="O42" s="340">
        <f t="shared" si="11"/>
        <v>0</v>
      </c>
      <c r="P42" s="340">
        <f t="shared" si="11"/>
        <v>0</v>
      </c>
      <c r="Q42" s="340">
        <f t="shared" si="11"/>
        <v>22</v>
      </c>
      <c r="R42" s="341">
        <f t="shared" si="11"/>
        <v>2238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44630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9</v>
      </c>
      <c r="D40" s="353">
        <f>SUM(D41:D44)</f>
        <v>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9</v>
      </c>
      <c r="D44" s="359">
        <v>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228</v>
      </c>
      <c r="D45" s="429">
        <f>D26+D30+D31+D33+D32+D34+D35+D40</f>
        <v>228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228</v>
      </c>
      <c r="D46" s="435">
        <f>D45+D23+D21+D11</f>
        <v>228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71</v>
      </c>
      <c r="D87" s="125">
        <f>SUM(D88:D92)+D96</f>
        <v>71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60</v>
      </c>
      <c r="D89" s="188">
        <v>60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9</v>
      </c>
      <c r="D92" s="129">
        <f>SUM(D93:D95)</f>
        <v>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3</v>
      </c>
      <c r="D93" s="188">
        <v>3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6</v>
      </c>
      <c r="D95" s="188">
        <v>6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9</v>
      </c>
      <c r="D97" s="188">
        <v>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80</v>
      </c>
      <c r="D98" s="424">
        <f>D87+D82+D77+D73+D97</f>
        <v>80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80</v>
      </c>
      <c r="D99" s="418">
        <f>D98+D70+D68</f>
        <v>80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44630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44630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2522</v>
      </c>
      <c r="D6" s="644">
        <f aca="true" t="shared" si="0" ref="D6:D15">C6-E6</f>
        <v>0</v>
      </c>
      <c r="E6" s="643">
        <f>'1-Баланс'!G95</f>
        <v>2522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2442</v>
      </c>
      <c r="D7" s="644">
        <f t="shared" si="0"/>
        <v>-621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14</v>
      </c>
      <c r="D8" s="644">
        <f t="shared" si="0"/>
        <v>0</v>
      </c>
      <c r="E8" s="643">
        <f>ABS('2-Отчет за доходите'!C44)-ABS('2-Отчет за доходите'!G44)</f>
        <v>14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46</v>
      </c>
      <c r="D10" s="644">
        <f t="shared" si="0"/>
        <v>0</v>
      </c>
      <c r="E10" s="643">
        <f>'3-Отчет за паричния поток'!C46</f>
        <v>46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2442</v>
      </c>
      <c r="D11" s="644">
        <f t="shared" si="0"/>
        <v>0</v>
      </c>
      <c r="E11" s="643">
        <f>'4-Отчет за собствения капитал'!L34</f>
        <v>2442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2022-04-27T14:07:19Z</dcterms:modified>
  <cp:category/>
  <cp:version/>
  <cp:contentType/>
  <cp:contentStatus/>
</cp:coreProperties>
</file>