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705" windowWidth="12120" windowHeight="9120" tabRatio="601" activeTab="3"/>
  </bookViews>
  <sheets>
    <sheet name="баланс" sheetId="1" r:id="rId1"/>
    <sheet name="опр" sheetId="2" r:id="rId2"/>
    <sheet name="бележки към баланс" sheetId="3" r:id="rId3"/>
    <sheet name="опп" sheetId="4" r:id="rId4"/>
    <sheet name="оск" sheetId="5" r:id="rId5"/>
  </sheets>
  <definedNames/>
  <calcPr fullCalcOnLoad="1"/>
</workbook>
</file>

<file path=xl/sharedStrings.xml><?xml version="1.0" encoding="utf-8"?>
<sst xmlns="http://schemas.openxmlformats.org/spreadsheetml/2006/main" count="861" uniqueCount="489">
  <si>
    <t>начисляват като дължими към Управаляващото дружество и се посочват в баланса като текущи пасиви.</t>
  </si>
  <si>
    <t xml:space="preserve">Текущи активи и пасиви са тези които дружеството очаква да реализира в рамките на 12 месеца от датата на баланса. Вземанията и </t>
  </si>
  <si>
    <t>задълженията са посочени по справедливата им стойност. Съгласно счетоводната политика за отразяване на сделките по покупко -</t>
  </si>
  <si>
    <t xml:space="preserve"> продажбата на ценни книжа на датата на сключване на сделките, като вземане в баланса се отразяват сумите от продажбите </t>
  </si>
  <si>
    <t>на ценни книжа до датата на паричния сетълмент,  както и сумите от покупките на ценни книжа като задължение до датата на паричния</t>
  </si>
  <si>
    <t>сетълмент.</t>
  </si>
  <si>
    <t>Първоначалното отчитане на ценните книжа се извършва по цената на придобиване, която включва покупната стойност и всички такси</t>
  </si>
  <si>
    <t>и комисионни свързани с придобиването им. Заприходяването на ценните книжа в баланса на Дружеството се извършва на датата на</t>
  </si>
  <si>
    <t xml:space="preserve">сключване на сделката, а не на датата на паричния сетълмент, когато се извършва прехвърляне на собствеността. Ценните книжа се </t>
  </si>
  <si>
    <t xml:space="preserve">разпределят в зависимост от инвестиционната политика на дружеството както следва: </t>
  </si>
  <si>
    <t>Отписването на ценните книжа от баланса на дружеството се извършва към датата на сделката по балансова стойност и разликата между</t>
  </si>
  <si>
    <t>продажната цена и балансовата стойност се отразява в отчета за доходите като текущ приход или разход.</t>
  </si>
  <si>
    <t xml:space="preserve"> на ДФ Сентинел - Принсипал:</t>
  </si>
  <si>
    <t>Преоценката на ценните книжа се извършва съгласно Правилата за оценка на портфейла и определяне на нетната стойност на активите</t>
  </si>
  <si>
    <t>въз основа на средно аритметична от цените "купува" за текущия работен ден, обявени от не по-малко от двама първични дилъри на</t>
  </si>
  <si>
    <t>държавни ценни книжа (пазарна цена)</t>
  </si>
  <si>
    <t xml:space="preserve"> - по среднопретеглената цена на сключените с тях сделки за текущия работен ден, обявена в борсовия бюлетин, ако обемът на</t>
  </si>
  <si>
    <t>сключените с тях сделки за деня е не по-малък от 0.02 на сто от обема на съответната емисия(пазарна цена)</t>
  </si>
  <si>
    <t>от обема на съответната емисия(пазарна цена)</t>
  </si>
  <si>
    <t xml:space="preserve">* Последваща оценка на чуждестранни облигации, приети за търговия на регулиран пазар на ценни книжа в  в държави членки на </t>
  </si>
  <si>
    <t>Европейския съюз</t>
  </si>
  <si>
    <t>електронната система за ценова информация на ценни книжа</t>
  </si>
  <si>
    <t xml:space="preserve"> - при затваряне на регулирания пазар до 15.00 часа по цена "купува" при затваряне на пазара за последния работен ден,  обявен в </t>
  </si>
  <si>
    <t>облагат с корпоративен данък.</t>
  </si>
  <si>
    <t xml:space="preserve">Съгласно чл.174 от ЗКПО колективните инвестиционни схеми лицензирани по реда на Закона за публичното предлагане на ценни книжа не се  </t>
  </si>
  <si>
    <t>През отчетния период Договорен фонд "Сентинел -  Принсипал" се управлява от Управляващото дружество "Сентинел Асет Мениджмънт" АД.</t>
  </si>
  <si>
    <t>имуществото на Договорния фонд, за покриване на свои задължения.</t>
  </si>
  <si>
    <t xml:space="preserve">"Сентинел Асет Мениджмънт" АД, в качеството му на управляващо дружество на ДФ "Сентинел - Принсипал" не е използвало или залагало </t>
  </si>
  <si>
    <t xml:space="preserve"> - по цена "купува" при затваряне на пазара за деня на оценката, обявен в електронната система за ценова информация на ценни книжа</t>
  </si>
  <si>
    <t>с разходите по обратното изкупуване в размер на 1 на сто от нетната стойност на активите на един дял.</t>
  </si>
  <si>
    <t>Финансовите отчети са представени в български лева (BGN).</t>
  </si>
  <si>
    <t xml:space="preserve">Съгласно изискванията на българското законодателство, дружеството води счетоводните си регистри в български лева. </t>
  </si>
  <si>
    <t>Задължения към банка депозитар</t>
  </si>
  <si>
    <t>Други краткосрочни задължения</t>
  </si>
  <si>
    <t xml:space="preserve">                  СЧЕТОВОДЕН БАЛАНС</t>
  </si>
  <si>
    <t>АКТИВИ</t>
  </si>
  <si>
    <t>Сума (лева)</t>
  </si>
  <si>
    <t>Раздели, групи статии</t>
  </si>
  <si>
    <t xml:space="preserve">Бележка </t>
  </si>
  <si>
    <t>Текуща</t>
  </si>
  <si>
    <t xml:space="preserve">Предходна </t>
  </si>
  <si>
    <t>Бележка</t>
  </si>
  <si>
    <t>№</t>
  </si>
  <si>
    <t>година</t>
  </si>
  <si>
    <t>а</t>
  </si>
  <si>
    <t>Капиталови ценни книжа</t>
  </si>
  <si>
    <t>Дългови ценни книжа</t>
  </si>
  <si>
    <t>Неразпределена печалба</t>
  </si>
  <si>
    <t>Общо:</t>
  </si>
  <si>
    <t>Резултат от текущия период</t>
  </si>
  <si>
    <t>Текущи активи</t>
  </si>
  <si>
    <t>Парични средства</t>
  </si>
  <si>
    <t>Текущи пасиви</t>
  </si>
  <si>
    <t>Вземания</t>
  </si>
  <si>
    <t>Всичко активи</t>
  </si>
  <si>
    <t>София БТ АД</t>
  </si>
  <si>
    <t>Софарма АД</t>
  </si>
  <si>
    <t>Булгартабак Холдинг АД</t>
  </si>
  <si>
    <t>BGN</t>
  </si>
  <si>
    <t>Облигации</t>
  </si>
  <si>
    <t>- Корпоративни облигации</t>
  </si>
  <si>
    <t>Парични средства в каса</t>
  </si>
  <si>
    <t>- в лева</t>
  </si>
  <si>
    <t>Парични средства по разплащателни сметки</t>
  </si>
  <si>
    <t>Блокирани парични средства /Депозити/</t>
  </si>
  <si>
    <t>Други</t>
  </si>
  <si>
    <t>Номинал</t>
  </si>
  <si>
    <t>1.00</t>
  </si>
  <si>
    <t>Изпълнителен директор</t>
  </si>
  <si>
    <t>Главен счетоводител</t>
  </si>
  <si>
    <t xml:space="preserve">Вземания от разчети по лихви от депозити </t>
  </si>
  <si>
    <t>Благоевград БТ АД</t>
  </si>
  <si>
    <t>Сума</t>
  </si>
  <si>
    <t>възнаграждение на управляващото дружество</t>
  </si>
  <si>
    <t>платените комисионни на инвестиционни посредници</t>
  </si>
  <si>
    <t>годишното възнаграждение на банката депозитар</t>
  </si>
  <si>
    <t>на дипломирания експерт-счетоводител</t>
  </si>
  <si>
    <t>други разходи</t>
  </si>
  <si>
    <t>ОБЩО</t>
  </si>
  <si>
    <t>Средната претеглена нетна стойност на активите по баланса</t>
  </si>
  <si>
    <t>Отчет по баланс</t>
  </si>
  <si>
    <t xml:space="preserve">Парични средства </t>
  </si>
  <si>
    <t>Парични средства в каса лева</t>
  </si>
  <si>
    <t>Парични средства в разплащателна сметка в лева</t>
  </si>
  <si>
    <t xml:space="preserve">Парични средства в разплащателна сметка във валута </t>
  </si>
  <si>
    <t>Парични средства в депозити до три месеца</t>
  </si>
  <si>
    <t>Петрол АД, падеж 20.11.2008г., лихвен % - 8,375 %</t>
  </si>
  <si>
    <t>Каолин АД, падеж 09.06.2008г., лихвен % - 7,5 %</t>
  </si>
  <si>
    <t>База за изготвяне на финансовите отчети</t>
  </si>
  <si>
    <t>Отчетна валута</t>
  </si>
  <si>
    <t>1 ЕUR =</t>
  </si>
  <si>
    <t>1.95583 лв.</t>
  </si>
  <si>
    <t>1 USD =</t>
  </si>
  <si>
    <t>Признаване на приходите и разходите (МСС 18)</t>
  </si>
  <si>
    <t xml:space="preserve"> </t>
  </si>
  <si>
    <t>Ефекти от промяна във валутните курсове (МСС 21)</t>
  </si>
  <si>
    <t>Данъци</t>
  </si>
  <si>
    <t>1. ОБЩИ ПОЛОЖЕНИЯ</t>
  </si>
  <si>
    <t>Алкомет АД</t>
  </si>
  <si>
    <t>Петрол АД</t>
  </si>
  <si>
    <t>ТБ Централна Кооперативна Банка АД</t>
  </si>
  <si>
    <t>Енемона АД, падеж 20.05.2010г., лихвен % - 9.25%</t>
  </si>
  <si>
    <t>Овергаз ИНК, падеж 04.03.2008г., лихвен %  - 10 %</t>
  </si>
  <si>
    <t>Ти Би Ай Кредит ЕАД, падеж 06.07.2008г., лихвен % - 7.5 %</t>
  </si>
  <si>
    <t>DRESDNER BANK AG NA O.N., падеж 30.06.2011г.</t>
  </si>
  <si>
    <t>Емисионна стойност за един дял</t>
  </si>
  <si>
    <t>Цена на обратно изкупуване за един дял при държане до 90 дни</t>
  </si>
  <si>
    <t>Цена на обратно изкупуване за един дял при държане над 90 дни</t>
  </si>
  <si>
    <t xml:space="preserve">Емисионна стойност и цена на обратно изкупуване на един дял на дружеството </t>
  </si>
  <si>
    <t>Задължения към инвестиционни посредници</t>
  </si>
  <si>
    <t>Задължения към управляващо дружество</t>
  </si>
  <si>
    <t xml:space="preserve">Задължения към инвеститори </t>
  </si>
  <si>
    <t>Брой дялове в началото на периода</t>
  </si>
  <si>
    <t>Емитирани дялове</t>
  </si>
  <si>
    <t>Обратно изкупени дялове</t>
  </si>
  <si>
    <t>Брой дялове в края на периода</t>
  </si>
  <si>
    <t>Резерв от оценка на финансови активи</t>
  </si>
  <si>
    <t>Задължения</t>
  </si>
  <si>
    <t xml:space="preserve">Премии, свързани с емитиране на дялове </t>
  </si>
  <si>
    <t xml:space="preserve">Отбиви, свързани с обратно изкупуване на дялове </t>
  </si>
  <si>
    <t>Приходи от лихви</t>
  </si>
  <si>
    <t>Приходи от валутни разлики</t>
  </si>
  <si>
    <t>Разходи от такси за управляващо дружество</t>
  </si>
  <si>
    <t>Разходи от комисионни инвестиционен посредник</t>
  </si>
  <si>
    <t>Разходи от валутни разлики</t>
  </si>
  <si>
    <t>Други финансови разходи</t>
  </si>
  <si>
    <t>Разходи за външни услуги</t>
  </si>
  <si>
    <t>Номинална стойност на дяловете и резерви</t>
  </si>
  <si>
    <t>ОТЧЕТ ЗА ДОХОДИТЕ</t>
  </si>
  <si>
    <t>Наименование</t>
  </si>
  <si>
    <t>Финансови приходи</t>
  </si>
  <si>
    <t>Финансови разходи</t>
  </si>
  <si>
    <t>Нетен резултат от финансови операции</t>
  </si>
  <si>
    <t>Разходи за материали и външни услуги</t>
  </si>
  <si>
    <t>Печалба/(загуба) преди данъци</t>
  </si>
  <si>
    <t>Нетна печалба/(загуба) след данъци</t>
  </si>
  <si>
    <t>Всичко пасиви</t>
  </si>
  <si>
    <t>НА ДОГОВОРЕН ФОНД "СЕНТИНЕЛ - ПРИНСИПАЛ"</t>
  </si>
  <si>
    <t>Енемона АД</t>
  </si>
  <si>
    <t>Ти Би Ай Кредит ЕАД</t>
  </si>
  <si>
    <t>Финанс Консултинг ЕАД</t>
  </si>
  <si>
    <t>DRESDNER BANK AG NA O.N.</t>
  </si>
  <si>
    <t>Валентин Карабашев</t>
  </si>
  <si>
    <t>Мария Николова</t>
  </si>
  <si>
    <t>ОТЧЕТ ЗА ПАРИЧНИТЕ ПОТОЦИ ПО ПРЕКИЯ МЕТОД</t>
  </si>
  <si>
    <t>Текуща година</t>
  </si>
  <si>
    <t>Предходна година</t>
  </si>
  <si>
    <t>Специализирана инвестиционна дейност</t>
  </si>
  <si>
    <t>Постъпления от продажба на финансови активи</t>
  </si>
  <si>
    <t>Плащания по покупка на финансови активи</t>
  </si>
  <si>
    <t>Постъпления от възложена инвестиционна дейност</t>
  </si>
  <si>
    <t>Нетен паричен поток от специализирана инвестиционна дейност</t>
  </si>
  <si>
    <t>Неспециализирана инвестиционна дейност</t>
  </si>
  <si>
    <t>Постъпления от неспециализирана инвестиционна дейност</t>
  </si>
  <si>
    <t>Плащания по неспециализирана инвестиционна дейност</t>
  </si>
  <si>
    <t>Нетен паричен поток от неспециализирана инвестиционна дейност</t>
  </si>
  <si>
    <t>Финансова дейност</t>
  </si>
  <si>
    <t>Постъпления от продажба и емитиране на собствени ценни книжа</t>
  </si>
  <si>
    <t>Плащания по обратно изкупуване на собствени ценни книжа</t>
  </si>
  <si>
    <t>Нетен паричен поток от емитиране и обратно изкупуване на собствени ценни книжа</t>
  </si>
  <si>
    <t xml:space="preserve">Нетен паричен поток от лихви, комисионни и други </t>
  </si>
  <si>
    <t>Нетен паричен поток от финансова дейност</t>
  </si>
  <si>
    <t xml:space="preserve">Нетен паричен поток </t>
  </si>
  <si>
    <t>Ефект от промяна на валутните курсове</t>
  </si>
  <si>
    <t>Парични средства в началото на периода</t>
  </si>
  <si>
    <t>Парични средства в края на периода</t>
  </si>
  <si>
    <t>ОТЧЕТ ЗА СОБСТВЕНИЯ КАПИТАЛ</t>
  </si>
  <si>
    <t>Показатели</t>
  </si>
  <si>
    <t>Печалба</t>
  </si>
  <si>
    <t>Общо</t>
  </si>
  <si>
    <t>Печалба за периода</t>
  </si>
  <si>
    <t xml:space="preserve">НА ДОГОВОРЕН ФОНД "СЕНТИНЕЛ  - ПРИНСИПАЛ" </t>
  </si>
  <si>
    <t>НОМИНАЛНА СТОЙНОСТ НА ДЯЛОВЕТЕ И ПАСИВИ</t>
  </si>
  <si>
    <t xml:space="preserve">БЕЛЕЖКИ КЪМ БАЛАНС И ОТЧЕТ ЗА ДОХОДИТЕ </t>
  </si>
  <si>
    <t>2. СЧЕТОВОДНА ПОЛИТИКА</t>
  </si>
  <si>
    <t>4. ДЪЛГОВИ ЦЕННИ КНИЖА</t>
  </si>
  <si>
    <t xml:space="preserve"> - такси на управляващото дружество</t>
  </si>
  <si>
    <t xml:space="preserve"> - такси за банка депозитар</t>
  </si>
  <si>
    <t xml:space="preserve"> - начислени разходи за публикации</t>
  </si>
  <si>
    <t>Структурата на ликвидните активи на договорния фонд трябва да отговаря на следните изисквания:</t>
  </si>
  <si>
    <t xml:space="preserve"> - комисионни за инвестиционния посредник.</t>
  </si>
  <si>
    <t>Емитент</t>
  </si>
  <si>
    <t xml:space="preserve"> - Инвестиции в ценни книжа, приети за търговия на регулиран пазар, които имат пазарна цена</t>
  </si>
  <si>
    <t>Инвестиции в ценни книжа, които имат пазарна цена:</t>
  </si>
  <si>
    <t>Парични средства в каса, вземания по безсрочни или със срок до 3 месеца банкови влогове при ценни книжа или други платежни средства, определени с наредба</t>
  </si>
  <si>
    <t>Продажба на собствени дялове</t>
  </si>
  <si>
    <t>Обратно изкупуване на собствени дялове</t>
  </si>
  <si>
    <t>Номинална стойност на дяловете</t>
  </si>
  <si>
    <t>Други парични потоци от инвестиционна дейност</t>
  </si>
  <si>
    <t>УД "Сентинел Асет Мениджмънт" АД</t>
  </si>
  <si>
    <t>УД "Сентинел Асет Мениджмънт АД"</t>
  </si>
  <si>
    <t>БАЗА ЗА ИЗГОТВЯНЕ НА БАЛАНСА</t>
  </si>
  <si>
    <t xml:space="preserve">Актив </t>
  </si>
  <si>
    <t>акции</t>
  </si>
  <si>
    <t>Код</t>
  </si>
  <si>
    <t>ALUM</t>
  </si>
  <si>
    <t>BLABT</t>
  </si>
  <si>
    <t>BTH</t>
  </si>
  <si>
    <t>PET</t>
  </si>
  <si>
    <t>SFARM</t>
  </si>
  <si>
    <t>SOFBT</t>
  </si>
  <si>
    <t>CCB</t>
  </si>
  <si>
    <t>Брой</t>
  </si>
  <si>
    <t>Валута</t>
  </si>
  <si>
    <t>облигации</t>
  </si>
  <si>
    <t>BENE</t>
  </si>
  <si>
    <t>BKAO</t>
  </si>
  <si>
    <t>BOVERG</t>
  </si>
  <si>
    <t>BPET</t>
  </si>
  <si>
    <t>BTBI4</t>
  </si>
  <si>
    <t>BFINC</t>
  </si>
  <si>
    <t>BSKELN</t>
  </si>
  <si>
    <t>EUR</t>
  </si>
  <si>
    <t>70% от общия размер на инвестициите в ценни книжа, приети за търговия на регулиран пазар</t>
  </si>
  <si>
    <t>10% от Стойността на балансовите активи</t>
  </si>
  <si>
    <t>Българска роза - Севтополис АД</t>
  </si>
  <si>
    <t>SEVTO</t>
  </si>
  <si>
    <t>ЗД Евро-инс АД</t>
  </si>
  <si>
    <t>EURINS</t>
  </si>
  <si>
    <t>DRESDNER BANK AG NA O.N., падеж 03.02.2009г.</t>
  </si>
  <si>
    <t>Други парични потоци от финансова дейност</t>
  </si>
  <si>
    <t>Съгласно българското данъчно законодателство дружеството е освободено по ЗКПО да плаща корпоративен данък.</t>
  </si>
  <si>
    <t>Адванс Терафонд АДСИЦ</t>
  </si>
  <si>
    <t>ATERA</t>
  </si>
  <si>
    <t>БЕНЧМАРК ФОНД ИМОТИ АДСИЦ</t>
  </si>
  <si>
    <t>BMREIT</t>
  </si>
  <si>
    <t>ДФ Райфайзен (Б-я) Балансиран фонд</t>
  </si>
  <si>
    <t>DFRBBF</t>
  </si>
  <si>
    <t>ДФ СТАТУС НОВИ АКЦИИ</t>
  </si>
  <si>
    <t>DFNEW</t>
  </si>
  <si>
    <t>дялове</t>
  </si>
  <si>
    <t>Вземания от начислени дивиденти</t>
  </si>
  <si>
    <t>Приходи от дивиденти</t>
  </si>
  <si>
    <t>Разходи за материали</t>
  </si>
  <si>
    <t>Постъпления от лихви, комисионни, дивиденти и други подобни</t>
  </si>
  <si>
    <t>Плащания по лихви, комисионни, дивиденти и други подобни</t>
  </si>
  <si>
    <t>Химимпорт АД</t>
  </si>
  <si>
    <t>CHIM</t>
  </si>
  <si>
    <t>Allianz AG</t>
  </si>
  <si>
    <t>BNP PARIBAS S.A.</t>
  </si>
  <si>
    <t>BNPP</t>
  </si>
  <si>
    <t>ALV</t>
  </si>
  <si>
    <t>Continental AG</t>
  </si>
  <si>
    <t>CON</t>
  </si>
  <si>
    <t>EAD.DE</t>
  </si>
  <si>
    <t>International Power PLC.</t>
  </si>
  <si>
    <t>NATP</t>
  </si>
  <si>
    <t>Konijnklijke DSM NV</t>
  </si>
  <si>
    <t>DSM.DE</t>
  </si>
  <si>
    <t>L'Air Liquide SA</t>
  </si>
  <si>
    <t>AIRP</t>
  </si>
  <si>
    <t>ROCHE HOLDING AG GENUSSSCHEINE O.N.</t>
  </si>
  <si>
    <t>ROCZg.DE</t>
  </si>
  <si>
    <t>Schneider Electric SA</t>
  </si>
  <si>
    <t>SCHN</t>
  </si>
  <si>
    <t>Smith &amp; Nephew PLC</t>
  </si>
  <si>
    <t>NPW</t>
  </si>
  <si>
    <t>European Aeronautic Defense and Space Co.</t>
  </si>
  <si>
    <t>Ти Би Ай Кредит ЕАД, падеж 15.11.2009г., лихвен % - 7.125 %</t>
  </si>
  <si>
    <t>евро</t>
  </si>
  <si>
    <t>Парични средства в разплащателна сметка в евро</t>
  </si>
  <si>
    <t>Номинална стойност на дяловете в обращение</t>
  </si>
  <si>
    <t>КАПИТАЛОВИ ЦЕННИ КНИЖА - БЪЛГАРСКИ</t>
  </si>
  <si>
    <t>КАПИТАЛОВИ ЦЕННИ КНИЖА - ЧУЖДЕСТРАННИ</t>
  </si>
  <si>
    <t>3. КАПИТАЛОВИ ЦЕННИ КНИЖА - БЪЛГАРСКИ И ЧУЖДЕСТРАННИ</t>
  </si>
  <si>
    <t xml:space="preserve">КАПИТАЛОВИ ЦЕННИ КНИЖА - БЪЛГАРСКИ </t>
  </si>
  <si>
    <t>Евролийз ауто АД, падеж 07.07.2011г., лихвен % - 7,365 %</t>
  </si>
  <si>
    <t>5. ПАРИЧНИ СРЕДСТВА</t>
  </si>
  <si>
    <t>6. ВЗЕМАНИЯ</t>
  </si>
  <si>
    <t>7. БРОЙ ДЯЛОВЕ В ОБРАЩЕНИЕ И  НОМИНАЛНА СТОЙНОСТ НА ДЯЛОВЕТЕ</t>
  </si>
  <si>
    <t>Еврохолд България АД</t>
  </si>
  <si>
    <t>EUBG</t>
  </si>
  <si>
    <t>Монбат АД</t>
  </si>
  <si>
    <t>MONBAT</t>
  </si>
  <si>
    <t>Полимери АД</t>
  </si>
  <si>
    <t>POLIM</t>
  </si>
  <si>
    <t>ABN Amro Holding NV</t>
  </si>
  <si>
    <t>Adidas-Salomon AG</t>
  </si>
  <si>
    <t>ADS</t>
  </si>
  <si>
    <t>France Telecom</t>
  </si>
  <si>
    <t>FTE</t>
  </si>
  <si>
    <t>Kon. KPN N.V</t>
  </si>
  <si>
    <t>KPN</t>
  </si>
  <si>
    <t>Tesco Plc</t>
  </si>
  <si>
    <t>TSCO</t>
  </si>
  <si>
    <t>TUI AG</t>
  </si>
  <si>
    <t>TUI</t>
  </si>
  <si>
    <t>Xstrata</t>
  </si>
  <si>
    <t>XTA</t>
  </si>
  <si>
    <t xml:space="preserve">Финанс Консултинг ЕАД, падеж 26.08.2010г., лихвен % - 9.156 </t>
  </si>
  <si>
    <t>Св. Свети Константин и Елена АД, падеж 18.11.2010г. - 7.5%</t>
  </si>
  <si>
    <t>Метизи АД, падеж 21.02.2010г., лихвен % - 7,325 %</t>
  </si>
  <si>
    <t>Св. Свети Константин и Елена АД, падеж 20.12.2011г. - 8.814%</t>
  </si>
  <si>
    <t>BSKELN2</t>
  </si>
  <si>
    <t>Вземания от доставчици</t>
  </si>
  <si>
    <t>8. НЕРАЗПРЕДЕЛЕНА ПЕЧАЛБА</t>
  </si>
  <si>
    <t>9. ЗАДЪЛЖЕНИЯ</t>
  </si>
  <si>
    <t>Неразпределена печалба в началото на периода</t>
  </si>
  <si>
    <t xml:space="preserve">Печалба </t>
  </si>
  <si>
    <t>Неразпределена печалба в края на периода</t>
  </si>
  <si>
    <t>BELA</t>
  </si>
  <si>
    <t>Държани за търгуване</t>
  </si>
  <si>
    <t>Инвестиции в ценни книжа</t>
  </si>
  <si>
    <t>Капиталови ценни книжа - български</t>
  </si>
  <si>
    <t>Капиталови ценни книжа - чуждестранни</t>
  </si>
  <si>
    <t>BTBI5</t>
  </si>
  <si>
    <t xml:space="preserve">Валентин Карабашев                                                                                          </t>
  </si>
  <si>
    <t xml:space="preserve">Изпълнителен директор                                                                                     </t>
  </si>
  <si>
    <t xml:space="preserve">УД "Сентинел Асет Мениджмънт" АД             </t>
  </si>
  <si>
    <t>ДФ Синергон Профит</t>
  </si>
  <si>
    <t>ДФ СТАУС ФИНАНСИ</t>
  </si>
  <si>
    <t>КАОЛИН АД</t>
  </si>
  <si>
    <t>Параходство Българско Речно Плаване</t>
  </si>
  <si>
    <t>Първа Инвестиционна Банка</t>
  </si>
  <si>
    <t>Тодоров АД</t>
  </si>
  <si>
    <t>BMW AG</t>
  </si>
  <si>
    <t>Novartis AG</t>
  </si>
  <si>
    <t>Prudential PLC</t>
  </si>
  <si>
    <t>Vneshtorgbank OAO</t>
  </si>
  <si>
    <t>Zurich Financial Services Group</t>
  </si>
  <si>
    <t>Aegon NV</t>
  </si>
  <si>
    <t>Евролийз Ауто АД</t>
  </si>
  <si>
    <t>Прокурист</t>
  </si>
  <si>
    <t>Евролийз ауто АД, падеж 16.04.2012г., лихвен % - 6,951 %</t>
  </si>
  <si>
    <t>KAO</t>
  </si>
  <si>
    <t>BRP</t>
  </si>
  <si>
    <t>FIB</t>
  </si>
  <si>
    <t>TODOROF</t>
  </si>
  <si>
    <t>TOTF</t>
  </si>
  <si>
    <t>VTBR LI</t>
  </si>
  <si>
    <t>NOVN</t>
  </si>
  <si>
    <t>PRU</t>
  </si>
  <si>
    <t>CSGN</t>
  </si>
  <si>
    <t>CREDIT SUISSE GROUP</t>
  </si>
  <si>
    <t>BMW</t>
  </si>
  <si>
    <t>AEGN</t>
  </si>
  <si>
    <t>ZURN</t>
  </si>
  <si>
    <t>Девин АД</t>
  </si>
  <si>
    <t>DEVIN</t>
  </si>
  <si>
    <t>Спарки Елтос АД</t>
  </si>
  <si>
    <t>ELTOS</t>
  </si>
  <si>
    <t>FPP</t>
  </si>
  <si>
    <t>Феърплей Пропъртис  АДСИЦ</t>
  </si>
  <si>
    <t>ABN Amro Bank N.V.</t>
  </si>
  <si>
    <t>InBev NV</t>
  </si>
  <si>
    <t>Solar World AG</t>
  </si>
  <si>
    <t>GENERAL MOTORS CORP.</t>
  </si>
  <si>
    <t>INTB.F</t>
  </si>
  <si>
    <t>SWVG.DE</t>
  </si>
  <si>
    <t xml:space="preserve">Св. Свети Константин и Елена АД, </t>
  </si>
  <si>
    <t>Св. Свети Константин и Елена АД,</t>
  </si>
  <si>
    <t>DFSPRO</t>
  </si>
  <si>
    <t>DFFIN</t>
  </si>
  <si>
    <t>Ти Би Ай Лизинг АД, падеж 01.07.2010г. - лихвен % - 6.85 %</t>
  </si>
  <si>
    <t>Етропал АД, падеж 08.08.2012г., лихвен % - 7.559%</t>
  </si>
  <si>
    <t>Приходи от преоценки на финансови активи</t>
  </si>
  <si>
    <t>Разходи от продажби на финансови активи</t>
  </si>
  <si>
    <t>Разходи от преоценки на финансови активи</t>
  </si>
  <si>
    <t>ETR</t>
  </si>
  <si>
    <t>ZHBG</t>
  </si>
  <si>
    <t>Етропал АД</t>
  </si>
  <si>
    <t>Зърнени храни България АД</t>
  </si>
  <si>
    <t>Оловно-цинков комплекс АД</t>
  </si>
  <si>
    <t>OTZK</t>
  </si>
  <si>
    <t>ТБ Българо-Американска кредитна банка  АД</t>
  </si>
  <si>
    <t>BACB</t>
  </si>
  <si>
    <t>Трейс Груп Холд АД</t>
  </si>
  <si>
    <t>Total  S.A.</t>
  </si>
  <si>
    <t>BELA2</t>
  </si>
  <si>
    <t>Спорт Депо АД</t>
  </si>
  <si>
    <t>BSFARM</t>
  </si>
  <si>
    <t>BG2100030076</t>
  </si>
  <si>
    <t>Оловно-Цинков Комплекс АД</t>
  </si>
  <si>
    <t>ТБ  Българо-Американска Кредитна  Банка АД</t>
  </si>
  <si>
    <t xml:space="preserve">                   НА ДОГОВОРЕН ФОНД "СЕНТИНЕЛ -  ПРИНСИПАЛ"</t>
  </si>
  <si>
    <t>Салдо към 31.12.2007</t>
  </si>
  <si>
    <t>DE312404.F</t>
  </si>
  <si>
    <t>Операции по покупко-продажба на ценни книжа (МСС 32)</t>
  </si>
  <si>
    <t>* държани за търгуване - ценни книжа придобити с цел получаване на печалба, в следствие промяна на цената в краткосрочен план</t>
  </si>
  <si>
    <t>* на разположение за продажба - ценни книжа , които не са класифицирани като държани за търгуване</t>
  </si>
  <si>
    <t>Емитиране и обратно изкупуване на дялове</t>
  </si>
  <si>
    <t>Текущи активи и пасиви</t>
  </si>
  <si>
    <t>Последващо оценяване на ценни книжа</t>
  </si>
  <si>
    <t>* Последваща оценка на държавни ценни книжа:</t>
  </si>
  <si>
    <t>* Последваща оценка на български акции и права, приети за търговия на регулиран пазар на ценни книжа в Република България</t>
  </si>
  <si>
    <t xml:space="preserve"> - по средноаритметична на най-високата цена купува от поръчките, валидни към момента на затваряне на регулирания пазар </t>
  </si>
  <si>
    <t>в текущия работен ден, и среднопретеглената цена на сключените  със съответните ценни книжа сделки за същия работен ден.</t>
  </si>
  <si>
    <t xml:space="preserve"> - по последна цена на сключена сделка с тях за предходния работен ден</t>
  </si>
  <si>
    <t>* Последваща оценка на български облигации, приети за търговия на регулиран пазар на ценни книжа в  Република България</t>
  </si>
  <si>
    <t xml:space="preserve">* Последваща оценка на чуждестранни акции и права, приети за търговия на регулиран пазар </t>
  </si>
  <si>
    <t>* Последваща оценка на чуждестранни ценни книжа, приети за търговия на международно признати пазари на ценни книжа в в чужбина</t>
  </si>
  <si>
    <t>Приходи от продажби на финансови активи</t>
  </si>
  <si>
    <t>DE0006859648</t>
  </si>
  <si>
    <t>NL0000732295</t>
  </si>
  <si>
    <t>ENM</t>
  </si>
  <si>
    <t>TRACE</t>
  </si>
  <si>
    <t>BG2100020077</t>
  </si>
  <si>
    <t>BMETIZ</t>
  </si>
  <si>
    <t>BTBIL2</t>
  </si>
  <si>
    <t>XS0171942757</t>
  </si>
  <si>
    <t>DE000DR1CD21</t>
  </si>
  <si>
    <t xml:space="preserve"> - по последна цена на сключена сделка с тях за деня на оценката за фондовите борси които са затворили до 15.00 часа</t>
  </si>
  <si>
    <t>10. ФИНАНСОВИ ПРИХОДИ</t>
  </si>
  <si>
    <t>11. ФИНАНСОВИ РАЗХОДИ</t>
  </si>
  <si>
    <t>12. РАЗХОДИ ЗА ВЪНШНИ УСЛУГИ И РАЗХОДИ ЗА МАТЕРИАЛИ</t>
  </si>
  <si>
    <t xml:space="preserve">Договорният фонд "Сентинел - Принсипал" е обособено имущество с цел колективно инвестиране в ценни книжа на парични средства, </t>
  </si>
  <si>
    <t>набрани чрез публично предлагане на дялове, което се осъществява на принципа на разпределение на риска, от управляващо</t>
  </si>
  <si>
    <t>дружество. При осъществяване на действия по управлението на договорния фонд управляващото дружество действа от свое име, като</t>
  </si>
  <si>
    <t>посочва, че действа за сметка на договорния фонд.</t>
  </si>
  <si>
    <t xml:space="preserve">Тези финансови отчети са изготвени в съответствие с Международните стандарти за финансова отчетност (МСФО), приети от </t>
  </si>
  <si>
    <t xml:space="preserve">Комисията на Европейския съюз. Съгласно Закона за счетоводството, в сила от 1 януари 2005 г. и Постановление № 207/07.08.2006г. </t>
  </si>
  <si>
    <t xml:space="preserve">на МС, на територията на Република България действат Международните стандарти за финансова отчетност (МСФО), приети от </t>
  </si>
  <si>
    <t>Комисията на Европейския съюз.</t>
  </si>
  <si>
    <t xml:space="preserve"> стандарти (МСС, база 2005)., което е и в съответствие с Националното счетоводно законодателство</t>
  </si>
  <si>
    <r>
      <t>Оценка на приходите</t>
    </r>
    <r>
      <rPr>
        <sz val="10"/>
        <rFont val="Times New Roman"/>
        <family val="1"/>
      </rPr>
      <t xml:space="preserve"> - Приходът се определя по справедливата стойност на полученото или подлежащо на получаване възнаграждение</t>
    </r>
  </si>
  <si>
    <t>под формата на парични средства или парични еквиваленти. Основните приходи на дружеството са от сделки с ценни книжа на</t>
  </si>
  <si>
    <t>регулиран пазар на БФБ, начислените лихви на дългови ценни книжа и лихви от предоставени депозити в лева. Приходите се  отразяват</t>
  </si>
  <si>
    <t xml:space="preserve">във финансовия резултат за периода, през който е осъществена операцията, независимо от периода на изплащането й </t>
  </si>
  <si>
    <t>Основните разходи на дружеството са формирани от:</t>
  </si>
  <si>
    <r>
      <t>Разходите</t>
    </r>
    <r>
      <rPr>
        <sz val="10"/>
        <rFont val="Times New Roman"/>
        <family val="1"/>
      </rPr>
      <t xml:space="preserve"> се начисляват текущо и оповестяват в Отчета за доходите, обхващайки целия период до края на финансовия период. </t>
    </r>
  </si>
  <si>
    <t>Сделка в чуждестранна валута се записва при първоначално признаване в отчетната валута, като към сумата в чуждестранна валута</t>
  </si>
  <si>
    <t>се прилага обменния курс между отчетната и чуждата валута към датата на сделката.</t>
  </si>
  <si>
    <t>Паричните средства, вземанията и задълженията във валута се преобразуват по  заключителния курс на Българска  Народна Банка за</t>
  </si>
  <si>
    <t>всеки работен ден. Разликите произтичащи от промяна на валутните курсове се отразяват в Отчета за доходите.</t>
  </si>
  <si>
    <t xml:space="preserve">Договорният фонд емитира дялове и съгласно закона за публично предлагане на ценни книжа, дяловете са безналични ценни книги, </t>
  </si>
  <si>
    <t>регистрирани в Централния депозитар. Номиналната стойност на един дял на ДФ Сентинел - Принсипал е 1 лев. Емитирането на дялове</t>
  </si>
  <si>
    <t>се извършва по емисионна стойност. Емисионната стойност е равна на размера на нетната стойност на активите на един дял, увеличена</t>
  </si>
  <si>
    <t>с разходите по продажбата в размер на 0.5 на сто от нетната стойност на активите на един дял. Нетната стойност на активите на  един дял</t>
  </si>
  <si>
    <t>е равна на нетната стойност на активите, разделена на броя на дяловете на фонда към момента на определянето й.</t>
  </si>
  <si>
    <t>Емитираните дялове на ДФ Сентинел - Принсипал се отчитат по тяхната номинална стойност. Разликата между номиналната  стойност</t>
  </si>
  <si>
    <t>на емитираните дялове и нетната стойност на активите се посочва като премии или отбиви.</t>
  </si>
  <si>
    <t>Броят на дяловете на фонда се променят в резултат на емитиране и обратно изкупуване на дялове. Цената на обратно изкупуване е</t>
  </si>
  <si>
    <t>равна на размера на нетната стойност на активите на един дял. При обратно изкупуване на дялове в срок по къс от 90  дни от датата на</t>
  </si>
  <si>
    <t>придобиването на дяловете, цената на обратно изкупуване е равна на размера на нетната стойност на активите на един дял, намалена</t>
  </si>
  <si>
    <t>Разходите по емитиране на дялове и обратно изкупуване на дялове, придобити до 90 дни от датата на поръчката за обратно изкупуване, се</t>
  </si>
  <si>
    <t>Агрия Груп Холдинг АД</t>
  </si>
  <si>
    <t>AGR</t>
  </si>
  <si>
    <t>МОСТСТРОЙ АД</t>
  </si>
  <si>
    <t>MOST</t>
  </si>
  <si>
    <t>BREF</t>
  </si>
  <si>
    <t>ФОНД ЗА НЕДВИЖИМИ ИМОТИ БЪЛГАРИЯ АДСИЦ</t>
  </si>
  <si>
    <t>Veolia Environnement  S.A.</t>
  </si>
  <si>
    <t>VIE</t>
  </si>
  <si>
    <t>-</t>
  </si>
  <si>
    <t>BRBBG2</t>
  </si>
  <si>
    <t>Агрия Груп Холдrнг АД</t>
  </si>
  <si>
    <t>Фонд за недвижими  имоти България АДСИЦ</t>
  </si>
  <si>
    <t>Veolia Environnement SA</t>
  </si>
  <si>
    <t>13. ДАНЪЦИ</t>
  </si>
  <si>
    <t>14. СЪБИТИЯ СЛЕД ДАТАТА НА БАЛАНСА</t>
  </si>
  <si>
    <t>ЛОМСКО ПИВО АД</t>
  </si>
  <si>
    <t>LOMSKO</t>
  </si>
  <si>
    <t>MART</t>
  </si>
  <si>
    <t>МАРТ БЪЛГАРИЯ АД</t>
  </si>
  <si>
    <t>ТБ РайФайзен банк /България/ АД</t>
  </si>
  <si>
    <t>БАНКА ПИРЕОС БЪЛГАРИЯ АД</t>
  </si>
  <si>
    <t>УЕБ МЕДИЯ ГРУП АД</t>
  </si>
  <si>
    <t>DEUTSCHE BANK AG</t>
  </si>
  <si>
    <t>DE000DB1WBV9</t>
  </si>
  <si>
    <t>ТБ РайФайзен Банк /България/ АД</t>
  </si>
  <si>
    <t>BPIREOS</t>
  </si>
  <si>
    <t>59U</t>
  </si>
  <si>
    <t>на активите по баланс, претеглени за съответния период в размер на 1 541 117 лв.</t>
  </si>
  <si>
    <t xml:space="preserve">                   КЪМ  30.09.2008</t>
  </si>
  <si>
    <t>КЪМ 30.09.2008 Г</t>
  </si>
  <si>
    <t>1.36743 лв.</t>
  </si>
  <si>
    <t>Фиксинг на някои валути към българския лев за 30.09.2008 г. е:</t>
  </si>
  <si>
    <t>Ръководството представя своя междинен финансов отчет към 30 септември 2008 г., изготвен в съответствие с Международните счетоводни</t>
  </si>
  <si>
    <t xml:space="preserve"> - при липса на сключени сделки със съответна емисия за деня по среднопретеглената цена на сключените сделки за най-близкия</t>
  </si>
  <si>
    <t xml:space="preserve">ден през последния 30-дневен период към датата на оценката, за който има сключени сделки. </t>
  </si>
  <si>
    <t xml:space="preserve"> - по среднопретеглена цена на сключени с тях сделки за текущия работен ден, ако обема на сключените сделки  е не по-малък от 0.01 на сто</t>
  </si>
  <si>
    <t xml:space="preserve"> - при липса на сделка за съответната емисия цената на облигациите се определя, като среднопротеглена цена на сключени сделки</t>
  </si>
  <si>
    <t>за най-близкия ден през последния 30-дневен период към датата на оценката, за който има сключени сделки.</t>
  </si>
  <si>
    <t xml:space="preserve"> при невъзможност да се приложат горните два метода по последна цена на сключена с тях сделка в рамките на последния 30-дневен период</t>
  </si>
  <si>
    <t>EUROPEAN INVESTMENT BANK</t>
  </si>
  <si>
    <t>CITIGROUP FUNDING INC.</t>
  </si>
  <si>
    <t>XS0367810503</t>
  </si>
  <si>
    <t>XS0352902901</t>
  </si>
  <si>
    <t>Еврохолд България  АД</t>
  </si>
  <si>
    <t>Вземания по сделки с финансови инструменти</t>
  </si>
  <si>
    <t>Задължения по сделки с финансови инструменти</t>
  </si>
  <si>
    <t>Дата: 17.10.2008 г.</t>
  </si>
  <si>
    <t xml:space="preserve">КЪМ 30.09.2008 </t>
  </si>
  <si>
    <t>Отчет по баланс към 30.09.2008</t>
  </si>
  <si>
    <t>Няма значими събития, настъпили между отчетната дата и датата на съставяне на този доклад, които да променят финансовите отчети към 30.09.2008 г.</t>
  </si>
  <si>
    <t>Салдо към 30.09.2008</t>
  </si>
  <si>
    <t>Разходите свързани с управлението на договорния фонд по групи към 30.09.2008г. са:</t>
  </si>
  <si>
    <t xml:space="preserve">Общият размер на всички разходи към 30.09.2008 г. e 56 081 лв., което представлява 2,45 % от средната нетна стойност </t>
  </si>
  <si>
    <t>КЪМ 30.09.2008</t>
  </si>
</sst>
</file>

<file path=xl/styles.xml><?xml version="1.0" encoding="utf-8"?>
<styleSheet xmlns="http://schemas.openxmlformats.org/spreadsheetml/2006/main">
  <numFmts count="5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0\ &quot;лв&quot;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#,##0.0"/>
    <numFmt numFmtId="182" formatCode="#,##0.00\ &quot;лв&quot;;[Red]#,##0.00\ &quot;лв&quot;"/>
    <numFmt numFmtId="183" formatCode="#,##0.0\ &quot;лв&quot;"/>
    <numFmt numFmtId="184" formatCode="#,##0.000\ &quot;лв&quot;"/>
    <numFmt numFmtId="185" formatCode="#,##0.0000\ &quot;лв&quot;"/>
    <numFmt numFmtId="186" formatCode="#,##0.00000\ &quot;лв&quot;"/>
    <numFmt numFmtId="187" formatCode="#&quot; &quot;##0.00&quot; &quot;&quot; &quot;"/>
    <numFmt numFmtId="188" formatCode="#&quot; &quot;##0.0&quot; &quot;&quot; &quot;"/>
    <numFmt numFmtId="189" formatCode="#&quot; &quot;##0&quot; &quot;&quot; &quot;"/>
    <numFmt numFmtId="190" formatCode="#&quot; &quot;##0"/>
    <numFmt numFmtId="191" formatCode="0.0%"/>
    <numFmt numFmtId="192" formatCode="#&quot; &quot;##0\ _ "/>
    <numFmt numFmtId="193" formatCode="#&quot; &quot;##0.0"/>
    <numFmt numFmtId="194" formatCode="#&quot; &quot;##0.00"/>
    <numFmt numFmtId="195" formatCode="#&quot; &quot;##0.000"/>
    <numFmt numFmtId="196" formatCode="#&quot; &quot;##0.0000"/>
    <numFmt numFmtId="197" formatCode="#,##0;\(#,##0\);\-"/>
    <numFmt numFmtId="198" formatCode="#&quot; &quot;##0;\(#&quot; &quot;##0\);\-"/>
    <numFmt numFmtId="199" formatCode="[$-402]dd\ mmmm\ yyyy"/>
    <numFmt numFmtId="200" formatCode="dd/mm/yyyy&quot; &quot;&quot;г.&quot;;@"/>
    <numFmt numFmtId="201" formatCode="d/m/yyyy&quot; &quot;&quot;г.&quot;;@"/>
    <numFmt numFmtId="202" formatCode="#&quot; &quot;##0.0;\(#&quot; &quot;##0.0\);\-"/>
    <numFmt numFmtId="203" formatCode="#&quot; &quot;##0.00;\(#&quot; &quot;##0.00\);\-"/>
    <numFmt numFmtId="204" formatCode="#&quot; &quot;##0.000;\(#&quot; &quot;##0.000\);\-"/>
    <numFmt numFmtId="205" formatCode="#&quot; &quot;##0.0000;\(#&quot; &quot;##0.0000\);\-"/>
    <numFmt numFmtId="206" formatCode="_-* #,##0.000\ _л_в_-;\-* #,##0.000\ _л_в_-;_-* &quot;-&quot;??\ _л_в_-;_-@_-"/>
    <numFmt numFmtId="207" formatCode="_-* #&quot; &quot;##0.000\ _л_в_-;\-* #&quot; &quot;##0.000\ _л_в_-;_-* &quot;-&quot;??\ _л_в_-;_-@_-"/>
    <numFmt numFmtId="208" formatCode="_-* #&quot; &quot;##0.0000\ _л_в_-;\-* #&quot; &quot;##0.0000\ _л_в_-;_-* &quot;-&quot;??\ _л_в_-;_-@_-"/>
    <numFmt numFmtId="209" formatCode="#&quot; &quot;##0.00000;\(#&quot; &quot;##0.00000\);\-"/>
    <numFmt numFmtId="210" formatCode="#&quot; &quot;##0.000000;\(#&quot; &quot;##0.000000\);\-"/>
    <numFmt numFmtId="211" formatCode="[$€-2]\ #,##0.00_);[Red]\([$€-2]\ #,##0.00\)"/>
  </numFmts>
  <fonts count="3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Verdana"/>
      <family val="2"/>
    </font>
    <font>
      <sz val="12"/>
      <name val="Times New Roman"/>
      <family val="1"/>
    </font>
    <font>
      <sz val="10"/>
      <color indexed="12"/>
      <name val="Arial"/>
      <family val="2"/>
    </font>
    <font>
      <sz val="10"/>
      <name val="Times New Roman Cyr"/>
      <family val="0"/>
    </font>
    <font>
      <sz val="8"/>
      <color indexed="8"/>
      <name val="Verdana"/>
      <family val="2"/>
    </font>
    <font>
      <sz val="10"/>
      <name val="Arial Narrow"/>
      <family val="2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198" fontId="5" fillId="24" borderId="10" xfId="0" applyNumberFormat="1" applyFont="1" applyFill="1" applyBorder="1" applyAlignment="1">
      <alignment horizontal="justify" vertical="top" wrapText="1"/>
    </xf>
    <xf numFmtId="198" fontId="5" fillId="24" borderId="0" xfId="0" applyNumberFormat="1" applyFont="1" applyFill="1" applyBorder="1" applyAlignment="1">
      <alignment horizontal="justify" vertical="top" wrapText="1"/>
    </xf>
    <xf numFmtId="198" fontId="5" fillId="24" borderId="0" xfId="0" applyNumberFormat="1" applyFont="1" applyFill="1" applyBorder="1" applyAlignment="1">
      <alignment horizontal="right" vertical="top" wrapText="1"/>
    </xf>
    <xf numFmtId="198" fontId="5" fillId="24" borderId="0" xfId="0" applyNumberFormat="1" applyFont="1" applyFill="1" applyAlignment="1">
      <alignment/>
    </xf>
    <xf numFmtId="198" fontId="5" fillId="24" borderId="0" xfId="0" applyNumberFormat="1" applyFont="1" applyFill="1" applyAlignment="1">
      <alignment horizontal="center"/>
    </xf>
    <xf numFmtId="198" fontId="4" fillId="24" borderId="11" xfId="0" applyNumberFormat="1" applyFont="1" applyFill="1" applyBorder="1" applyAlignment="1">
      <alignment horizontal="center"/>
    </xf>
    <xf numFmtId="198" fontId="4" fillId="24" borderId="0" xfId="0" applyNumberFormat="1" applyFont="1" applyFill="1" applyBorder="1" applyAlignment="1">
      <alignment horizontal="center"/>
    </xf>
    <xf numFmtId="198" fontId="4" fillId="24" borderId="12" xfId="0" applyNumberFormat="1" applyFont="1" applyFill="1" applyBorder="1" applyAlignment="1">
      <alignment horizontal="center"/>
    </xf>
    <xf numFmtId="198" fontId="4" fillId="24" borderId="13" xfId="0" applyNumberFormat="1" applyFont="1" applyFill="1" applyBorder="1" applyAlignment="1">
      <alignment horizontal="center"/>
    </xf>
    <xf numFmtId="198" fontId="5" fillId="24" borderId="14" xfId="0" applyNumberFormat="1" applyFont="1" applyFill="1" applyBorder="1" applyAlignment="1">
      <alignment/>
    </xf>
    <xf numFmtId="198" fontId="4" fillId="24" borderId="14" xfId="0" applyNumberFormat="1" applyFont="1" applyFill="1" applyBorder="1" applyAlignment="1">
      <alignment horizontal="center"/>
    </xf>
    <xf numFmtId="198" fontId="4" fillId="24" borderId="15" xfId="0" applyNumberFormat="1" applyFont="1" applyFill="1" applyBorder="1" applyAlignment="1">
      <alignment horizontal="center"/>
    </xf>
    <xf numFmtId="198" fontId="5" fillId="24" borderId="16" xfId="0" applyNumberFormat="1" applyFont="1" applyFill="1" applyBorder="1" applyAlignment="1">
      <alignment/>
    </xf>
    <xf numFmtId="198" fontId="5" fillId="24" borderId="10" xfId="0" applyNumberFormat="1" applyFont="1" applyFill="1" applyBorder="1" applyAlignment="1">
      <alignment horizontal="center"/>
    </xf>
    <xf numFmtId="198" fontId="4" fillId="24" borderId="14" xfId="0" applyNumberFormat="1" applyFont="1" applyFill="1" applyBorder="1" applyAlignment="1">
      <alignment horizontal="left"/>
    </xf>
    <xf numFmtId="198" fontId="5" fillId="24" borderId="14" xfId="0" applyNumberFormat="1" applyFont="1" applyFill="1" applyBorder="1" applyAlignment="1">
      <alignment horizontal="center"/>
    </xf>
    <xf numFmtId="198" fontId="4" fillId="24" borderId="10" xfId="0" applyNumberFormat="1" applyFont="1" applyFill="1" applyBorder="1" applyAlignment="1">
      <alignment horizontal="left"/>
    </xf>
    <xf numFmtId="198" fontId="4" fillId="24" borderId="10" xfId="0" applyNumberFormat="1" applyFont="1" applyFill="1" applyBorder="1" applyAlignment="1">
      <alignment horizontal="right"/>
    </xf>
    <xf numFmtId="198" fontId="5" fillId="24" borderId="10" xfId="0" applyNumberFormat="1" applyFont="1" applyFill="1" applyBorder="1" applyAlignment="1">
      <alignment horizontal="right" vertical="center" wrapText="1"/>
    </xf>
    <xf numFmtId="198" fontId="5" fillId="24" borderId="10" xfId="0" applyNumberFormat="1" applyFont="1" applyFill="1" applyBorder="1" applyAlignment="1">
      <alignment horizontal="left"/>
    </xf>
    <xf numFmtId="198" fontId="4" fillId="24" borderId="10" xfId="0" applyNumberFormat="1" applyFont="1" applyFill="1" applyBorder="1" applyAlignment="1">
      <alignment horizontal="center"/>
    </xf>
    <xf numFmtId="198" fontId="5" fillId="24" borderId="10" xfId="0" applyNumberFormat="1" applyFont="1" applyFill="1" applyBorder="1" applyAlignment="1">
      <alignment horizontal="right"/>
    </xf>
    <xf numFmtId="198" fontId="5" fillId="24" borderId="14" xfId="0" applyNumberFormat="1" applyFont="1" applyFill="1" applyBorder="1" applyAlignment="1">
      <alignment horizontal="left"/>
    </xf>
    <xf numFmtId="198" fontId="5" fillId="24" borderId="14" xfId="0" applyNumberFormat="1" applyFont="1" applyFill="1" applyBorder="1" applyAlignment="1">
      <alignment horizontal="right" vertical="center" wrapText="1"/>
    </xf>
    <xf numFmtId="198" fontId="4" fillId="24" borderId="14" xfId="0" applyNumberFormat="1" applyFont="1" applyFill="1" applyBorder="1" applyAlignment="1">
      <alignment horizontal="right"/>
    </xf>
    <xf numFmtId="198" fontId="4" fillId="24" borderId="14" xfId="0" applyNumberFormat="1" applyFont="1" applyFill="1" applyBorder="1" applyAlignment="1">
      <alignment horizontal="right" vertical="center" wrapText="1"/>
    </xf>
    <xf numFmtId="198" fontId="4" fillId="24" borderId="10" xfId="0" applyNumberFormat="1" applyFont="1" applyFill="1" applyBorder="1" applyAlignment="1">
      <alignment horizontal="right" vertical="center" wrapText="1"/>
    </xf>
    <xf numFmtId="198" fontId="4" fillId="24" borderId="14" xfId="0" applyNumberFormat="1" applyFont="1" applyFill="1" applyBorder="1" applyAlignment="1">
      <alignment/>
    </xf>
    <xf numFmtId="198" fontId="4" fillId="24" borderId="10" xfId="0" applyNumberFormat="1" applyFont="1" applyFill="1" applyBorder="1" applyAlignment="1">
      <alignment/>
    </xf>
    <xf numFmtId="198" fontId="5" fillId="24" borderId="10" xfId="0" applyNumberFormat="1" applyFont="1" applyFill="1" applyBorder="1" applyAlignment="1">
      <alignment/>
    </xf>
    <xf numFmtId="198" fontId="5" fillId="24" borderId="0" xfId="0" applyNumberFormat="1" applyFont="1" applyFill="1" applyAlignment="1">
      <alignment horizontal="left"/>
    </xf>
    <xf numFmtId="198" fontId="5" fillId="24" borderId="0" xfId="0" applyNumberFormat="1" applyFont="1" applyFill="1" applyAlignment="1">
      <alignment horizontal="right"/>
    </xf>
    <xf numFmtId="198" fontId="4" fillId="24" borderId="0" xfId="0" applyNumberFormat="1" applyFont="1" applyFill="1" applyAlignment="1">
      <alignment horizontal="center"/>
    </xf>
    <xf numFmtId="198" fontId="4" fillId="24" borderId="0" xfId="0" applyNumberFormat="1" applyFont="1" applyFill="1" applyAlignment="1">
      <alignment/>
    </xf>
    <xf numFmtId="198" fontId="5" fillId="24" borderId="10" xfId="0" applyNumberFormat="1" applyFont="1" applyFill="1" applyBorder="1" applyAlignment="1">
      <alignment horizontal="right" vertical="top" wrapText="1"/>
    </xf>
    <xf numFmtId="198" fontId="5" fillId="24" borderId="0" xfId="0" applyNumberFormat="1" applyFont="1" applyFill="1" applyBorder="1" applyAlignment="1">
      <alignment/>
    </xf>
    <xf numFmtId="198" fontId="5" fillId="24" borderId="0" xfId="0" applyNumberFormat="1" applyFont="1" applyFill="1" applyAlignment="1">
      <alignment horizontal="justify"/>
    </xf>
    <xf numFmtId="198" fontId="5" fillId="24" borderId="0" xfId="0" applyNumberFormat="1" applyFont="1" applyFill="1" applyBorder="1" applyAlignment="1">
      <alignment horizontal="center"/>
    </xf>
    <xf numFmtId="198" fontId="7" fillId="24" borderId="0" xfId="0" applyNumberFormat="1" applyFont="1" applyFill="1" applyBorder="1" applyAlignment="1">
      <alignment horizontal="center" vertical="top" wrapText="1"/>
    </xf>
    <xf numFmtId="198" fontId="5" fillId="24" borderId="0" xfId="0" applyNumberFormat="1" applyFont="1" applyFill="1" applyBorder="1" applyAlignment="1">
      <alignment horizontal="center" vertical="top" wrapText="1"/>
    </xf>
    <xf numFmtId="198" fontId="5" fillId="24" borderId="0" xfId="0" applyNumberFormat="1" applyFont="1" applyFill="1" applyBorder="1" applyAlignment="1">
      <alignment horizontal="left"/>
    </xf>
    <xf numFmtId="198" fontId="5" fillId="24" borderId="0" xfId="0" applyNumberFormat="1" applyFont="1" applyFill="1" applyBorder="1" applyAlignment="1">
      <alignment vertical="top" wrapText="1"/>
    </xf>
    <xf numFmtId="198" fontId="4" fillId="24" borderId="0" xfId="0" applyNumberFormat="1" applyFont="1" applyFill="1" applyBorder="1" applyAlignment="1">
      <alignment horizontal="right" vertical="top" wrapText="1"/>
    </xf>
    <xf numFmtId="198" fontId="4" fillId="24" borderId="17" xfId="0" applyNumberFormat="1" applyFont="1" applyFill="1" applyBorder="1" applyAlignment="1">
      <alignment/>
    </xf>
    <xf numFmtId="198" fontId="4" fillId="24" borderId="17" xfId="0" applyNumberFormat="1" applyFont="1" applyFill="1" applyBorder="1" applyAlignment="1">
      <alignment horizontal="center"/>
    </xf>
    <xf numFmtId="198" fontId="4" fillId="24" borderId="0" xfId="0" applyNumberFormat="1" applyFont="1" applyFill="1" applyBorder="1" applyAlignment="1">
      <alignment/>
    </xf>
    <xf numFmtId="198" fontId="5" fillId="24" borderId="0" xfId="0" applyNumberFormat="1" applyFont="1" applyFill="1" applyBorder="1" applyAlignment="1">
      <alignment horizontal="left" vertical="top" wrapText="1"/>
    </xf>
    <xf numFmtId="198" fontId="4" fillId="24" borderId="0" xfId="0" applyNumberFormat="1" applyFont="1" applyFill="1" applyBorder="1" applyAlignment="1">
      <alignment vertical="top" wrapText="1"/>
    </xf>
    <xf numFmtId="198" fontId="5" fillId="24" borderId="17" xfId="0" applyNumberFormat="1" applyFont="1" applyFill="1" applyBorder="1" applyAlignment="1">
      <alignment vertical="top" wrapText="1"/>
    </xf>
    <xf numFmtId="198" fontId="4" fillId="24" borderId="0" xfId="0" applyNumberFormat="1" applyFont="1" applyFill="1" applyBorder="1" applyAlignment="1">
      <alignment horizontal="center" vertical="top" wrapText="1"/>
    </xf>
    <xf numFmtId="198" fontId="9" fillId="24" borderId="0" xfId="0" applyNumberFormat="1" applyFont="1" applyFill="1" applyBorder="1" applyAlignment="1">
      <alignment/>
    </xf>
    <xf numFmtId="198" fontId="4" fillId="24" borderId="0" xfId="0" applyNumberFormat="1" applyFont="1" applyFill="1" applyBorder="1" applyAlignment="1">
      <alignment horizontal="left" vertical="top" wrapText="1"/>
    </xf>
    <xf numFmtId="198" fontId="4" fillId="24" borderId="17" xfId="0" applyNumberFormat="1" applyFont="1" applyFill="1" applyBorder="1" applyAlignment="1">
      <alignment horizontal="right" vertical="top" wrapText="1"/>
    </xf>
    <xf numFmtId="198" fontId="4" fillId="24" borderId="17" xfId="0" applyNumberFormat="1" applyFont="1" applyFill="1" applyBorder="1" applyAlignment="1">
      <alignment horizontal="center" vertical="top" wrapText="1"/>
    </xf>
    <xf numFmtId="198" fontId="4" fillId="24" borderId="0" xfId="0" applyNumberFormat="1" applyFont="1" applyFill="1" applyBorder="1" applyAlignment="1">
      <alignment horizontal="right"/>
    </xf>
    <xf numFmtId="198" fontId="8" fillId="24" borderId="0" xfId="0" applyNumberFormat="1" applyFont="1" applyFill="1" applyBorder="1" applyAlignment="1">
      <alignment horizontal="right" vertical="top" wrapText="1"/>
    </xf>
    <xf numFmtId="198" fontId="5" fillId="24" borderId="0" xfId="0" applyNumberFormat="1" applyFont="1" applyFill="1" applyBorder="1" applyAlignment="1">
      <alignment horizontal="right"/>
    </xf>
    <xf numFmtId="198" fontId="6" fillId="24" borderId="0" xfId="0" applyNumberFormat="1" applyFont="1" applyFill="1" applyBorder="1" applyAlignment="1">
      <alignment/>
    </xf>
    <xf numFmtId="198" fontId="5" fillId="24" borderId="0" xfId="59" applyNumberFormat="1" applyFont="1" applyFill="1" applyBorder="1" applyAlignment="1">
      <alignment horizontal="right" vertical="top" wrapText="1"/>
    </xf>
    <xf numFmtId="198" fontId="4" fillId="24" borderId="10" xfId="0" applyNumberFormat="1" applyFont="1" applyFill="1" applyBorder="1" applyAlignment="1">
      <alignment/>
    </xf>
    <xf numFmtId="14" fontId="7" fillId="24" borderId="0" xfId="0" applyNumberFormat="1" applyFont="1" applyFill="1" applyBorder="1" applyAlignment="1">
      <alignment horizontal="center" vertical="top" wrapText="1"/>
    </xf>
    <xf numFmtId="205" fontId="5" fillId="24" borderId="0" xfId="0" applyNumberFormat="1" applyFont="1" applyFill="1" applyBorder="1" applyAlignment="1">
      <alignment horizontal="right" vertical="top" wrapText="1"/>
    </xf>
    <xf numFmtId="205" fontId="8" fillId="24" borderId="0" xfId="0" applyNumberFormat="1" applyFont="1" applyFill="1" applyBorder="1" applyAlignment="1">
      <alignment horizontal="right" vertical="top" wrapText="1"/>
    </xf>
    <xf numFmtId="0" fontId="5" fillId="24" borderId="0" xfId="0" applyFont="1" applyFill="1" applyAlignment="1">
      <alignment/>
    </xf>
    <xf numFmtId="0" fontId="11" fillId="24" borderId="0" xfId="0" applyNumberFormat="1" applyFont="1" applyFill="1" applyAlignment="1">
      <alignment/>
    </xf>
    <xf numFmtId="0" fontId="10" fillId="24" borderId="0" xfId="0" applyFont="1" applyFill="1" applyAlignment="1">
      <alignment/>
    </xf>
    <xf numFmtId="209" fontId="5" fillId="24" borderId="10" xfId="0" applyNumberFormat="1" applyFont="1" applyFill="1" applyBorder="1" applyAlignment="1">
      <alignment horizontal="justify" vertical="top" wrapText="1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vertical="top" wrapText="1"/>
    </xf>
    <xf numFmtId="198" fontId="5" fillId="0" borderId="10" xfId="0" applyNumberFormat="1" applyFont="1" applyFill="1" applyBorder="1" applyAlignment="1">
      <alignment horizontal="left"/>
    </xf>
    <xf numFmtId="198" fontId="5" fillId="0" borderId="10" xfId="0" applyNumberFormat="1" applyFont="1" applyFill="1" applyBorder="1" applyAlignment="1">
      <alignment horizontal="right" vertical="center" wrapText="1"/>
    </xf>
    <xf numFmtId="198" fontId="4" fillId="24" borderId="17" xfId="0" applyNumberFormat="1" applyFont="1" applyFill="1" applyBorder="1" applyAlignment="1">
      <alignment horizontal="left" vertical="top" wrapText="1"/>
    </xf>
    <xf numFmtId="14" fontId="7" fillId="0" borderId="0" xfId="0" applyNumberFormat="1" applyFont="1" applyFill="1" applyBorder="1" applyAlignment="1">
      <alignment horizontal="center" vertical="top" wrapText="1"/>
    </xf>
    <xf numFmtId="198" fontId="5" fillId="0" borderId="0" xfId="0" applyNumberFormat="1" applyFont="1" applyFill="1" applyBorder="1" applyAlignment="1">
      <alignment horizontal="center" vertical="top" wrapText="1"/>
    </xf>
    <xf numFmtId="198" fontId="4" fillId="0" borderId="0" xfId="0" applyNumberFormat="1" applyFont="1" applyFill="1" applyBorder="1" applyAlignment="1">
      <alignment vertical="top" wrapText="1"/>
    </xf>
    <xf numFmtId="198" fontId="14" fillId="24" borderId="0" xfId="0" applyNumberFormat="1" applyFont="1" applyFill="1" applyBorder="1" applyAlignment="1">
      <alignment/>
    </xf>
    <xf numFmtId="198" fontId="5" fillId="0" borderId="0" xfId="0" applyNumberFormat="1" applyFont="1" applyFill="1" applyBorder="1" applyAlignment="1">
      <alignment horizontal="center"/>
    </xf>
    <xf numFmtId="198" fontId="4" fillId="0" borderId="17" xfId="0" applyNumberFormat="1" applyFont="1" applyFill="1" applyBorder="1" applyAlignment="1">
      <alignment horizontal="right" vertical="top" wrapText="1"/>
    </xf>
    <xf numFmtId="0" fontId="13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198" fontId="13" fillId="24" borderId="0" xfId="0" applyNumberFormat="1" applyFont="1" applyFill="1" applyBorder="1" applyAlignment="1">
      <alignment/>
    </xf>
    <xf numFmtId="198" fontId="5" fillId="0" borderId="0" xfId="0" applyNumberFormat="1" applyFont="1" applyFill="1" applyAlignment="1">
      <alignment/>
    </xf>
    <xf numFmtId="209" fontId="5" fillId="24" borderId="0" xfId="0" applyNumberFormat="1" applyFont="1" applyFill="1" applyBorder="1" applyAlignment="1">
      <alignment horizontal="justify" vertical="top" wrapText="1"/>
    </xf>
    <xf numFmtId="3" fontId="5" fillId="0" borderId="0" xfId="0" applyNumberFormat="1" applyFont="1" applyFill="1" applyBorder="1" applyAlignment="1">
      <alignment/>
    </xf>
    <xf numFmtId="198" fontId="15" fillId="24" borderId="0" xfId="0" applyNumberFormat="1" applyFont="1" applyFill="1" applyBorder="1" applyAlignment="1">
      <alignment/>
    </xf>
    <xf numFmtId="0" fontId="9" fillId="0" borderId="0" xfId="0" applyFont="1" applyBorder="1" applyAlignment="1">
      <alignment horizontal="left"/>
    </xf>
    <xf numFmtId="198" fontId="4" fillId="24" borderId="18" xfId="0" applyNumberFormat="1" applyFont="1" applyFill="1" applyBorder="1" applyAlignment="1">
      <alignment horizontal="center"/>
    </xf>
    <xf numFmtId="198" fontId="4" fillId="24" borderId="19" xfId="0" applyNumberFormat="1" applyFont="1" applyFill="1" applyBorder="1" applyAlignment="1">
      <alignment horizontal="center"/>
    </xf>
    <xf numFmtId="198" fontId="4" fillId="24" borderId="20" xfId="0" applyNumberFormat="1" applyFont="1" applyFill="1" applyBorder="1" applyAlignment="1">
      <alignment horizontal="center"/>
    </xf>
    <xf numFmtId="198" fontId="5" fillId="24" borderId="0" xfId="0" applyNumberFormat="1" applyFont="1" applyFill="1" applyAlignment="1">
      <alignment horizontal="left"/>
    </xf>
    <xf numFmtId="198" fontId="4" fillId="24" borderId="0" xfId="0" applyNumberFormat="1" applyFont="1" applyFill="1" applyAlignment="1">
      <alignment horizontal="center" vertical="center" wrapText="1"/>
    </xf>
    <xf numFmtId="198" fontId="4" fillId="24" borderId="0" xfId="0" applyNumberFormat="1" applyFont="1" applyFill="1" applyAlignment="1">
      <alignment horizontal="center"/>
    </xf>
    <xf numFmtId="198" fontId="5" fillId="24" borderId="0" xfId="0" applyNumberFormat="1" applyFont="1" applyFill="1" applyBorder="1" applyAlignment="1">
      <alignment horizontal="center"/>
    </xf>
    <xf numFmtId="198" fontId="4" fillId="24" borderId="0" xfId="0" applyNumberFormat="1" applyFont="1" applyFill="1" applyBorder="1" applyAlignment="1">
      <alignment horizontal="center" vertical="top" wrapText="1"/>
    </xf>
    <xf numFmtId="198" fontId="5" fillId="0" borderId="0" xfId="0" applyNumberFormat="1" applyFont="1" applyFill="1" applyBorder="1" applyAlignment="1">
      <alignment/>
    </xf>
    <xf numFmtId="198" fontId="5" fillId="0" borderId="0" xfId="0" applyNumberFormat="1" applyFont="1" applyFill="1" applyBorder="1" applyAlignment="1">
      <alignment vertical="top" wrapText="1"/>
    </xf>
    <xf numFmtId="198" fontId="5" fillId="0" borderId="0" xfId="0" applyNumberFormat="1" applyFont="1" applyFill="1" applyBorder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36.140625" style="4" customWidth="1"/>
    <col min="2" max="2" width="9.8515625" style="4" bestFit="1" customWidth="1"/>
    <col min="3" max="3" width="11.421875" style="4" customWidth="1"/>
    <col min="4" max="4" width="10.8515625" style="4" customWidth="1"/>
    <col min="5" max="5" width="40.140625" style="4" customWidth="1"/>
    <col min="6" max="6" width="9.28125" style="4" bestFit="1" customWidth="1"/>
    <col min="7" max="7" width="11.57421875" style="4" customWidth="1"/>
    <col min="8" max="8" width="10.8515625" style="4" customWidth="1"/>
    <col min="9" max="16384" width="9.140625" style="4" customWidth="1"/>
  </cols>
  <sheetData>
    <row r="2" spans="1:8" ht="12.75">
      <c r="A2" s="91" t="s">
        <v>34</v>
      </c>
      <c r="B2" s="91"/>
      <c r="C2" s="91"/>
      <c r="D2" s="91"/>
      <c r="E2" s="91"/>
      <c r="F2" s="91"/>
      <c r="G2" s="91"/>
      <c r="H2" s="91"/>
    </row>
    <row r="3" spans="1:8" ht="12.75">
      <c r="A3" s="91" t="s">
        <v>374</v>
      </c>
      <c r="B3" s="91"/>
      <c r="C3" s="91"/>
      <c r="D3" s="91"/>
      <c r="E3" s="91"/>
      <c r="F3" s="91"/>
      <c r="G3" s="91"/>
      <c r="H3" s="91"/>
    </row>
    <row r="4" spans="1:8" ht="12.75">
      <c r="A4" s="91" t="s">
        <v>463</v>
      </c>
      <c r="B4" s="91"/>
      <c r="C4" s="91"/>
      <c r="D4" s="91"/>
      <c r="E4" s="91"/>
      <c r="F4" s="91"/>
      <c r="G4" s="91"/>
      <c r="H4" s="91"/>
    </row>
    <row r="5" spans="1:6" ht="12.75">
      <c r="A5" s="5"/>
      <c r="B5" s="5"/>
      <c r="C5" s="5"/>
      <c r="D5" s="5"/>
      <c r="E5" s="5"/>
      <c r="F5" s="5"/>
    </row>
    <row r="6" spans="1:6" ht="12.75">
      <c r="A6" s="5"/>
      <c r="B6" s="5"/>
      <c r="C6" s="5"/>
      <c r="D6" s="5"/>
      <c r="E6" s="5"/>
      <c r="F6" s="5"/>
    </row>
    <row r="7" spans="1:8" ht="12.75">
      <c r="A7" s="89" t="s">
        <v>35</v>
      </c>
      <c r="B7" s="87"/>
      <c r="C7" s="87"/>
      <c r="D7" s="88"/>
      <c r="E7" s="87" t="s">
        <v>172</v>
      </c>
      <c r="F7" s="87"/>
      <c r="G7" s="87"/>
      <c r="H7" s="88"/>
    </row>
    <row r="8" spans="1:8" ht="12.75">
      <c r="A8" s="6"/>
      <c r="B8" s="6"/>
      <c r="C8" s="87" t="s">
        <v>36</v>
      </c>
      <c r="D8" s="88"/>
      <c r="E8" s="7"/>
      <c r="F8" s="6"/>
      <c r="G8" s="89" t="s">
        <v>36</v>
      </c>
      <c r="H8" s="88"/>
    </row>
    <row r="9" spans="1:8" ht="12.75">
      <c r="A9" s="8" t="s">
        <v>37</v>
      </c>
      <c r="B9" s="8" t="s">
        <v>38</v>
      </c>
      <c r="C9" s="9" t="s">
        <v>39</v>
      </c>
      <c r="D9" s="6" t="s">
        <v>40</v>
      </c>
      <c r="E9" s="7" t="s">
        <v>37</v>
      </c>
      <c r="F9" s="8" t="s">
        <v>41</v>
      </c>
      <c r="G9" s="6" t="s">
        <v>39</v>
      </c>
      <c r="H9" s="6" t="s">
        <v>40</v>
      </c>
    </row>
    <row r="10" spans="1:8" ht="12.75">
      <c r="A10" s="10"/>
      <c r="B10" s="11" t="s">
        <v>42</v>
      </c>
      <c r="C10" s="12" t="s">
        <v>43</v>
      </c>
      <c r="D10" s="11" t="s">
        <v>43</v>
      </c>
      <c r="E10" s="13"/>
      <c r="F10" s="11" t="s">
        <v>42</v>
      </c>
      <c r="G10" s="11" t="s">
        <v>43</v>
      </c>
      <c r="H10" s="11" t="s">
        <v>43</v>
      </c>
    </row>
    <row r="11" spans="1:8" ht="12.75">
      <c r="A11" s="14" t="s">
        <v>44</v>
      </c>
      <c r="B11" s="14"/>
      <c r="C11" s="14">
        <v>1</v>
      </c>
      <c r="D11" s="14">
        <v>2</v>
      </c>
      <c r="E11" s="14" t="s">
        <v>44</v>
      </c>
      <c r="F11" s="14"/>
      <c r="G11" s="14">
        <v>1</v>
      </c>
      <c r="H11" s="14">
        <v>2</v>
      </c>
    </row>
    <row r="12" spans="1:8" ht="12.75">
      <c r="A12" s="15" t="s">
        <v>302</v>
      </c>
      <c r="B12" s="15"/>
      <c r="C12" s="16"/>
      <c r="D12" s="16"/>
      <c r="E12" s="17" t="s">
        <v>127</v>
      </c>
      <c r="F12" s="17"/>
      <c r="G12" s="18"/>
      <c r="H12" s="14"/>
    </row>
    <row r="13" spans="1:8" ht="12.75">
      <c r="A13" s="15" t="s">
        <v>301</v>
      </c>
      <c r="B13" s="11"/>
      <c r="C13" s="19"/>
      <c r="D13" s="19"/>
      <c r="E13" s="20" t="s">
        <v>261</v>
      </c>
      <c r="F13" s="21">
        <v>7</v>
      </c>
      <c r="G13" s="22">
        <f>'бележки към баланс'!B323</f>
        <v>2697279.02</v>
      </c>
      <c r="H13" s="19">
        <f>'бележки към баланс'!C323</f>
        <v>2576798</v>
      </c>
    </row>
    <row r="14" spans="1:8" ht="12.75">
      <c r="A14" s="23" t="s">
        <v>45</v>
      </c>
      <c r="B14" s="11">
        <v>3</v>
      </c>
      <c r="C14" s="19">
        <f>'бележки към баланс'!G217+'бележки към баланс'!G252</f>
        <v>665750</v>
      </c>
      <c r="D14" s="19">
        <f>'бележки към баланс'!H217+'бележки към баланс'!H252</f>
        <v>1454164.1400000001</v>
      </c>
      <c r="E14" s="70" t="s">
        <v>116</v>
      </c>
      <c r="F14" s="21"/>
      <c r="G14" s="71">
        <f>0</f>
        <v>0</v>
      </c>
      <c r="H14" s="19">
        <v>0</v>
      </c>
    </row>
    <row r="15" spans="1:8" ht="12.75">
      <c r="A15" s="23" t="s">
        <v>46</v>
      </c>
      <c r="B15" s="11">
        <v>4</v>
      </c>
      <c r="C15" s="24">
        <f>'бележки към баланс'!G285</f>
        <v>1792840</v>
      </c>
      <c r="D15" s="19">
        <f>'бележки към баланс'!H285</f>
        <v>1462552.6099999999</v>
      </c>
      <c r="E15" s="20" t="s">
        <v>47</v>
      </c>
      <c r="F15" s="21">
        <v>8</v>
      </c>
      <c r="G15" s="22">
        <f>'бележки към баланс'!B342</f>
        <v>803576</v>
      </c>
      <c r="H15" s="22">
        <f>'бележки към баланс'!C342</f>
        <v>291263</v>
      </c>
    </row>
    <row r="16" spans="1:8" ht="12.75">
      <c r="A16" s="25" t="s">
        <v>48</v>
      </c>
      <c r="B16" s="25"/>
      <c r="C16" s="26">
        <f>SUM(C14:C15)</f>
        <v>2458590</v>
      </c>
      <c r="D16" s="26">
        <f>SUM(D14:D15)</f>
        <v>2916716.75</v>
      </c>
      <c r="E16" s="20" t="s">
        <v>49</v>
      </c>
      <c r="F16" s="21"/>
      <c r="G16" s="19">
        <f>опр!C17</f>
        <v>-676828</v>
      </c>
      <c r="H16" s="19">
        <v>496926</v>
      </c>
    </row>
    <row r="17" spans="1:8" ht="12.75">
      <c r="A17" s="30"/>
      <c r="B17" s="30"/>
      <c r="C17" s="30"/>
      <c r="D17" s="30"/>
      <c r="E17" s="25" t="s">
        <v>48</v>
      </c>
      <c r="F17" s="11"/>
      <c r="G17" s="27">
        <f>G13+G14+G15+G16</f>
        <v>2824027.02</v>
      </c>
      <c r="H17" s="27">
        <f>H13+H14+H15+H16</f>
        <v>3364987</v>
      </c>
    </row>
    <row r="18" spans="1:8" ht="12.75">
      <c r="A18" s="28" t="s">
        <v>50</v>
      </c>
      <c r="B18" s="11"/>
      <c r="C18" s="10"/>
      <c r="D18" s="10"/>
      <c r="E18" s="29" t="s">
        <v>52</v>
      </c>
      <c r="F18" s="30"/>
      <c r="G18" s="30"/>
      <c r="H18" s="30"/>
    </row>
    <row r="19" spans="1:8" ht="12.75">
      <c r="A19" s="30" t="s">
        <v>51</v>
      </c>
      <c r="B19" s="21">
        <v>5</v>
      </c>
      <c r="C19" s="30">
        <f>'бележки към баланс'!B301</f>
        <v>351018</v>
      </c>
      <c r="D19" s="19">
        <f>'бележки към баланс'!C301</f>
        <v>442650.45</v>
      </c>
      <c r="E19" s="30" t="s">
        <v>117</v>
      </c>
      <c r="F19" s="21">
        <v>9</v>
      </c>
      <c r="G19" s="30">
        <f>'бележки към баланс'!B353</f>
        <v>6795</v>
      </c>
      <c r="H19" s="30">
        <f>'бележки към баланс'!C353</f>
        <v>6553.33</v>
      </c>
    </row>
    <row r="20" spans="1:8" ht="12.75">
      <c r="A20" s="30" t="s">
        <v>53</v>
      </c>
      <c r="B20" s="21">
        <v>6</v>
      </c>
      <c r="C20" s="30">
        <f>'бележки към баланс'!B313</f>
        <v>21213.68</v>
      </c>
      <c r="D20" s="19">
        <f>'бележки към баланс'!C313</f>
        <v>12173.01</v>
      </c>
      <c r="E20" s="25" t="s">
        <v>48</v>
      </c>
      <c r="F20" s="21"/>
      <c r="G20" s="29">
        <f>SUM(G19)</f>
        <v>6795</v>
      </c>
      <c r="H20" s="29">
        <f>SUM(H19)</f>
        <v>6553.33</v>
      </c>
    </row>
    <row r="21" spans="1:8" ht="12.75">
      <c r="A21" s="25" t="s">
        <v>48</v>
      </c>
      <c r="B21" s="25"/>
      <c r="C21" s="29">
        <f>SUM(C19:C20)</f>
        <v>372231.68</v>
      </c>
      <c r="D21" s="29">
        <f>SUM(D19:D20)</f>
        <v>454823.46</v>
      </c>
      <c r="E21" s="25"/>
      <c r="F21" s="25"/>
      <c r="G21" s="29"/>
      <c r="H21" s="29"/>
    </row>
    <row r="22" spans="1:8" ht="12.75">
      <c r="A22" s="29" t="s">
        <v>54</v>
      </c>
      <c r="B22" s="29"/>
      <c r="C22" s="29">
        <f>C16+C21</f>
        <v>2830821.68</v>
      </c>
      <c r="D22" s="29">
        <f>D16+D21</f>
        <v>3371540.21</v>
      </c>
      <c r="E22" s="29" t="s">
        <v>136</v>
      </c>
      <c r="F22" s="29"/>
      <c r="G22" s="29">
        <f>G17+G20</f>
        <v>2830822.02</v>
      </c>
      <c r="H22" s="29">
        <f>H17+H20</f>
        <v>3371540.33</v>
      </c>
    </row>
    <row r="24" spans="1:6" ht="12.75">
      <c r="A24" s="82" t="s">
        <v>481</v>
      </c>
      <c r="B24" s="90"/>
      <c r="C24" s="90"/>
      <c r="D24" s="90"/>
      <c r="E24" s="32"/>
      <c r="F24" s="32"/>
    </row>
    <row r="25" spans="5:7" ht="12.75">
      <c r="E25" s="32"/>
      <c r="F25" s="32"/>
      <c r="G25" s="32"/>
    </row>
    <row r="26" spans="5:7" ht="12.75">
      <c r="E26" s="32"/>
      <c r="F26" s="32"/>
      <c r="G26" s="32"/>
    </row>
    <row r="27" spans="1:5" ht="12.75">
      <c r="A27" s="31" t="s">
        <v>143</v>
      </c>
      <c r="B27" s="31"/>
      <c r="C27" s="31"/>
      <c r="E27" s="31" t="s">
        <v>142</v>
      </c>
    </row>
    <row r="28" spans="1:5" ht="12.75">
      <c r="A28" s="4" t="s">
        <v>69</v>
      </c>
      <c r="E28" s="31" t="s">
        <v>68</v>
      </c>
    </row>
    <row r="29" spans="1:5" ht="12.75">
      <c r="A29" s="4" t="s">
        <v>189</v>
      </c>
      <c r="E29" s="31" t="s">
        <v>190</v>
      </c>
    </row>
    <row r="33" ht="12.75">
      <c r="E33" s="31" t="s">
        <v>143</v>
      </c>
    </row>
    <row r="34" ht="12.75">
      <c r="E34" s="31" t="s">
        <v>322</v>
      </c>
    </row>
    <row r="35" ht="12.75">
      <c r="E35" s="31" t="s">
        <v>190</v>
      </c>
    </row>
  </sheetData>
  <sheetProtection/>
  <mergeCells count="8">
    <mergeCell ref="C8:D8"/>
    <mergeCell ref="G8:H8"/>
    <mergeCell ref="B24:D24"/>
    <mergeCell ref="A2:H2"/>
    <mergeCell ref="A3:H3"/>
    <mergeCell ref="A4:H4"/>
    <mergeCell ref="A7:D7"/>
    <mergeCell ref="E7:H7"/>
  </mergeCells>
  <printOptions/>
  <pageMargins left="0.39" right="0.18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43.140625" style="4" customWidth="1"/>
    <col min="2" max="2" width="9.8515625" style="4" customWidth="1"/>
    <col min="3" max="3" width="11.00390625" style="4" customWidth="1"/>
    <col min="4" max="4" width="12.00390625" style="4" bestFit="1" customWidth="1"/>
    <col min="5" max="16384" width="9.140625" style="4" customWidth="1"/>
  </cols>
  <sheetData>
    <row r="1" spans="1:4" ht="12.75">
      <c r="A1" s="92" t="s">
        <v>128</v>
      </c>
      <c r="B1" s="92"/>
      <c r="C1" s="92"/>
      <c r="D1" s="92"/>
    </row>
    <row r="2" spans="1:4" ht="12.75">
      <c r="A2" s="92" t="s">
        <v>137</v>
      </c>
      <c r="B2" s="92"/>
      <c r="C2" s="92"/>
      <c r="D2" s="92"/>
    </row>
    <row r="3" spans="1:4" ht="12.75">
      <c r="A3" s="92" t="s">
        <v>482</v>
      </c>
      <c r="B3" s="92"/>
      <c r="C3" s="92"/>
      <c r="D3" s="92"/>
    </row>
    <row r="7" spans="1:4" ht="12.75">
      <c r="A7" s="6"/>
      <c r="B7" s="6"/>
      <c r="C7" s="89" t="s">
        <v>36</v>
      </c>
      <c r="D7" s="88"/>
    </row>
    <row r="8" spans="1:4" ht="12.75">
      <c r="A8" s="8" t="s">
        <v>129</v>
      </c>
      <c r="B8" s="8" t="s">
        <v>38</v>
      </c>
      <c r="C8" s="9" t="s">
        <v>39</v>
      </c>
      <c r="D8" s="6" t="s">
        <v>40</v>
      </c>
    </row>
    <row r="9" spans="1:4" ht="12.75">
      <c r="A9" s="10"/>
      <c r="B9" s="11" t="s">
        <v>42</v>
      </c>
      <c r="C9" s="12" t="s">
        <v>43</v>
      </c>
      <c r="D9" s="11" t="s">
        <v>43</v>
      </c>
    </row>
    <row r="10" spans="1:4" ht="12.75">
      <c r="A10" s="14" t="s">
        <v>44</v>
      </c>
      <c r="B10" s="14"/>
      <c r="C10" s="14">
        <v>1</v>
      </c>
      <c r="D10" s="14">
        <v>2</v>
      </c>
    </row>
    <row r="11" spans="1:4" ht="12.75">
      <c r="A11" s="17" t="s">
        <v>130</v>
      </c>
      <c r="B11" s="21">
        <v>10</v>
      </c>
      <c r="C11" s="27">
        <f>'бележки към баланс'!B364</f>
        <v>1661270</v>
      </c>
      <c r="D11" s="27">
        <f>'бележки към баланс'!C364</f>
        <v>1586403</v>
      </c>
    </row>
    <row r="12" spans="1:4" ht="12.75">
      <c r="A12" s="17" t="s">
        <v>131</v>
      </c>
      <c r="B12" s="21">
        <v>11</v>
      </c>
      <c r="C12" s="27">
        <f>'бележки към баланс'!B376</f>
        <v>-2328770</v>
      </c>
      <c r="D12" s="27">
        <f>'бележки към баланс'!C376</f>
        <v>-986425</v>
      </c>
    </row>
    <row r="13" spans="1:4" ht="12.75">
      <c r="A13" s="17" t="s">
        <v>132</v>
      </c>
      <c r="B13" s="21"/>
      <c r="C13" s="27">
        <f>C11+C12</f>
        <v>-667500</v>
      </c>
      <c r="D13" s="27">
        <f>D11+D12</f>
        <v>599978</v>
      </c>
    </row>
    <row r="14" spans="1:4" ht="12.75">
      <c r="A14" s="30" t="s">
        <v>133</v>
      </c>
      <c r="B14" s="21">
        <v>12</v>
      </c>
      <c r="C14" s="22">
        <f>'бележки към баланс'!B384</f>
        <v>-9328</v>
      </c>
      <c r="D14" s="19">
        <f>'бележки към баланс'!C384</f>
        <v>-9137</v>
      </c>
    </row>
    <row r="15" spans="1:4" ht="12.75">
      <c r="A15" s="29" t="s">
        <v>134</v>
      </c>
      <c r="B15" s="21"/>
      <c r="C15" s="18">
        <f>C11+C12+C14</f>
        <v>-676828</v>
      </c>
      <c r="D15" s="18">
        <f>D11+D12+D14</f>
        <v>590841</v>
      </c>
    </row>
    <row r="16" spans="1:4" ht="12.75">
      <c r="A16" s="20" t="s">
        <v>96</v>
      </c>
      <c r="B16" s="21">
        <v>13</v>
      </c>
      <c r="C16" s="22">
        <v>0</v>
      </c>
      <c r="D16" s="30">
        <v>0</v>
      </c>
    </row>
    <row r="17" spans="1:4" ht="12.75">
      <c r="A17" s="29" t="s">
        <v>135</v>
      </c>
      <c r="B17" s="29"/>
      <c r="C17" s="18">
        <f>C15-C16</f>
        <v>-676828</v>
      </c>
      <c r="D17" s="29">
        <f>D15</f>
        <v>590841</v>
      </c>
    </row>
    <row r="22" ht="12.75">
      <c r="A22" s="82" t="s">
        <v>481</v>
      </c>
    </row>
    <row r="26" spans="1:2" ht="12.75">
      <c r="A26" s="31" t="s">
        <v>143</v>
      </c>
      <c r="B26" s="31" t="s">
        <v>142</v>
      </c>
    </row>
    <row r="27" spans="1:2" ht="12.75">
      <c r="A27" s="4" t="s">
        <v>69</v>
      </c>
      <c r="B27" s="31" t="s">
        <v>68</v>
      </c>
    </row>
    <row r="28" spans="1:2" ht="12.75">
      <c r="A28" s="4" t="s">
        <v>189</v>
      </c>
      <c r="B28" s="4" t="s">
        <v>189</v>
      </c>
    </row>
    <row r="31" ht="12.75">
      <c r="A31" s="31"/>
    </row>
    <row r="33" ht="12.75">
      <c r="B33" s="31" t="s">
        <v>143</v>
      </c>
    </row>
    <row r="34" ht="12.75">
      <c r="B34" s="31" t="s">
        <v>322</v>
      </c>
    </row>
    <row r="35" spans="1:2" ht="12.75">
      <c r="A35" s="31"/>
      <c r="B35" s="31" t="s">
        <v>190</v>
      </c>
    </row>
  </sheetData>
  <sheetProtection/>
  <mergeCells count="4">
    <mergeCell ref="C7:D7"/>
    <mergeCell ref="A1:D1"/>
    <mergeCell ref="A2:D2"/>
    <mergeCell ref="A3:D3"/>
  </mergeCells>
  <printOptions/>
  <pageMargins left="0.71" right="0.23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2"/>
  <sheetViews>
    <sheetView zoomScaleSheetLayoutView="100" zoomScalePageLayoutView="0" workbookViewId="0" topLeftCell="A408">
      <selection activeCell="A416" sqref="A416:IV416"/>
    </sheetView>
  </sheetViews>
  <sheetFormatPr defaultColWidth="9.140625" defaultRowHeight="12.75"/>
  <cols>
    <col min="1" max="1" width="52.140625" style="4" customWidth="1"/>
    <col min="2" max="3" width="11.28125" style="4" customWidth="1"/>
    <col min="4" max="4" width="9.8515625" style="4" customWidth="1"/>
    <col min="5" max="5" width="9.140625" style="4" customWidth="1"/>
    <col min="6" max="6" width="6.421875" style="4" customWidth="1"/>
    <col min="7" max="7" width="10.57421875" style="4" customWidth="1"/>
    <col min="8" max="8" width="9.8515625" style="4" customWidth="1"/>
    <col min="9" max="9" width="26.57421875" style="4" customWidth="1"/>
    <col min="10" max="10" width="10.57421875" style="4" customWidth="1"/>
    <col min="11" max="16384" width="9.140625" style="4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92" t="s">
        <v>173</v>
      </c>
      <c r="B2" s="92"/>
      <c r="C2" s="92"/>
      <c r="D2" s="92"/>
      <c r="E2" s="92"/>
      <c r="F2" s="92"/>
      <c r="G2" s="92"/>
      <c r="H2" s="92"/>
    </row>
    <row r="3" spans="1:8" ht="12.75">
      <c r="A3" s="92" t="s">
        <v>137</v>
      </c>
      <c r="B3" s="92"/>
      <c r="C3" s="92"/>
      <c r="D3" s="92"/>
      <c r="E3" s="92"/>
      <c r="F3" s="92"/>
      <c r="G3" s="92"/>
      <c r="H3" s="92"/>
    </row>
    <row r="4" spans="1:8" ht="12.75">
      <c r="A4" s="92" t="s">
        <v>464</v>
      </c>
      <c r="B4" s="92"/>
      <c r="C4" s="92"/>
      <c r="D4" s="92"/>
      <c r="E4" s="92"/>
      <c r="F4" s="92"/>
      <c r="G4" s="92"/>
      <c r="H4" s="92"/>
    </row>
    <row r="5" spans="1:8" ht="12.75">
      <c r="A5" s="33"/>
      <c r="B5" s="33"/>
      <c r="C5" s="33"/>
      <c r="D5" s="33"/>
      <c r="E5" s="33"/>
      <c r="F5" s="33"/>
      <c r="G5" s="33"/>
      <c r="H5" s="33"/>
    </row>
    <row r="6" spans="1:8" ht="12.75">
      <c r="A6" s="33"/>
      <c r="B6" s="33"/>
      <c r="C6" s="33"/>
      <c r="D6" s="33"/>
      <c r="E6" s="33"/>
      <c r="F6" s="33"/>
      <c r="G6" s="33"/>
      <c r="H6" s="33"/>
    </row>
    <row r="7" spans="1:8" ht="12.75">
      <c r="A7" s="33"/>
      <c r="B7" s="33"/>
      <c r="C7" s="33"/>
      <c r="D7" s="33"/>
      <c r="E7" s="33"/>
      <c r="F7" s="33"/>
      <c r="G7" s="33"/>
      <c r="H7" s="33"/>
    </row>
    <row r="8" spans="1:8" ht="12.75">
      <c r="A8" s="34" t="s">
        <v>97</v>
      </c>
      <c r="B8" s="34"/>
      <c r="C8" s="34"/>
      <c r="D8" s="34"/>
      <c r="E8" s="34"/>
      <c r="F8" s="34"/>
      <c r="G8" s="33"/>
      <c r="H8" s="33"/>
    </row>
    <row r="9" spans="1:8" ht="12.75">
      <c r="A9" s="34"/>
      <c r="B9" s="34"/>
      <c r="C9" s="34"/>
      <c r="D9" s="34"/>
      <c r="E9" s="34"/>
      <c r="F9" s="34"/>
      <c r="G9" s="33"/>
      <c r="H9" s="33"/>
    </row>
    <row r="10" spans="1:9" ht="12.75">
      <c r="A10" s="31" t="s">
        <v>405</v>
      </c>
      <c r="B10" s="31"/>
      <c r="C10" s="31"/>
      <c r="D10" s="31"/>
      <c r="E10" s="31"/>
      <c r="F10" s="31"/>
      <c r="G10" s="31"/>
      <c r="H10" s="31"/>
      <c r="I10" s="31"/>
    </row>
    <row r="11" spans="1:9" ht="12.75">
      <c r="A11" s="31" t="s">
        <v>406</v>
      </c>
      <c r="B11" s="31"/>
      <c r="C11" s="31"/>
      <c r="D11" s="31"/>
      <c r="E11" s="31"/>
      <c r="F11" s="31"/>
      <c r="G11" s="31"/>
      <c r="H11" s="31"/>
      <c r="I11" s="31"/>
    </row>
    <row r="12" spans="1:9" ht="12.75">
      <c r="A12" s="31" t="s">
        <v>407</v>
      </c>
      <c r="B12" s="31"/>
      <c r="C12" s="31"/>
      <c r="D12" s="31"/>
      <c r="E12" s="31"/>
      <c r="F12" s="31"/>
      <c r="G12" s="31"/>
      <c r="H12" s="31"/>
      <c r="I12" s="31"/>
    </row>
    <row r="13" spans="1:9" ht="12.75">
      <c r="A13" s="31" t="s">
        <v>408</v>
      </c>
      <c r="B13" s="31"/>
      <c r="C13" s="31"/>
      <c r="D13" s="31"/>
      <c r="E13" s="31"/>
      <c r="F13" s="31"/>
      <c r="G13" s="31"/>
      <c r="H13" s="31"/>
      <c r="I13" s="31"/>
    </row>
    <row r="14" spans="1:9" ht="12.75">
      <c r="A14" s="31"/>
      <c r="B14" s="31"/>
      <c r="C14" s="31"/>
      <c r="D14" s="31"/>
      <c r="E14" s="31"/>
      <c r="F14" s="31"/>
      <c r="G14" s="31"/>
      <c r="H14" s="31"/>
      <c r="I14" s="31"/>
    </row>
    <row r="15" spans="1:9" ht="12.75">
      <c r="A15" s="34" t="s">
        <v>191</v>
      </c>
      <c r="B15" s="34"/>
      <c r="C15" s="34"/>
      <c r="D15" s="34"/>
      <c r="E15" s="34"/>
      <c r="F15" s="34"/>
      <c r="G15" s="31"/>
      <c r="H15" s="31"/>
      <c r="I15" s="31"/>
    </row>
    <row r="16" spans="1:9" ht="12.75">
      <c r="A16" s="34"/>
      <c r="B16" s="34"/>
      <c r="C16" s="34"/>
      <c r="D16" s="34"/>
      <c r="E16" s="34"/>
      <c r="F16" s="34"/>
      <c r="G16" s="31"/>
      <c r="H16" s="31"/>
      <c r="I16" s="31"/>
    </row>
    <row r="17" spans="1:9" ht="12.75">
      <c r="A17" s="64" t="s">
        <v>409</v>
      </c>
      <c r="B17" s="64"/>
      <c r="C17" s="64"/>
      <c r="D17" s="64"/>
      <c r="E17" s="64"/>
      <c r="F17" s="64"/>
      <c r="G17" s="31"/>
      <c r="H17" s="31"/>
      <c r="I17" s="31"/>
    </row>
    <row r="18" spans="1:9" ht="12.75">
      <c r="A18" s="64" t="s">
        <v>410</v>
      </c>
      <c r="B18" s="64"/>
      <c r="C18" s="64"/>
      <c r="D18" s="64"/>
      <c r="E18" s="64"/>
      <c r="F18" s="64"/>
      <c r="G18" s="31"/>
      <c r="H18" s="31"/>
      <c r="I18" s="31"/>
    </row>
    <row r="19" spans="1:9" ht="12.75">
      <c r="A19" s="64" t="s">
        <v>411</v>
      </c>
      <c r="B19" s="64"/>
      <c r="C19" s="64"/>
      <c r="D19" s="64"/>
      <c r="E19" s="64"/>
      <c r="F19" s="64"/>
      <c r="G19" s="31"/>
      <c r="H19" s="31"/>
      <c r="I19" s="31"/>
    </row>
    <row r="20" spans="1:9" ht="12.75">
      <c r="A20" s="64" t="s">
        <v>412</v>
      </c>
      <c r="B20" s="64"/>
      <c r="C20" s="64"/>
      <c r="D20" s="64"/>
      <c r="E20" s="64"/>
      <c r="F20" s="64"/>
      <c r="G20" s="31"/>
      <c r="H20" s="31"/>
      <c r="I20" s="31"/>
    </row>
    <row r="21" spans="1:6" ht="15.75">
      <c r="A21" s="65"/>
      <c r="B21" s="66"/>
      <c r="C21" s="66"/>
      <c r="D21" s="66"/>
      <c r="E21" s="66"/>
      <c r="F21" s="66"/>
    </row>
    <row r="22" spans="1:6" ht="12.75">
      <c r="A22" s="34" t="s">
        <v>174</v>
      </c>
      <c r="B22" s="34"/>
      <c r="C22" s="34"/>
      <c r="D22" s="34"/>
      <c r="E22" s="34"/>
      <c r="F22" s="34"/>
    </row>
    <row r="24" spans="1:6" ht="12.75">
      <c r="A24" s="34" t="s">
        <v>88</v>
      </c>
      <c r="B24" s="34"/>
      <c r="C24" s="34"/>
      <c r="D24" s="34"/>
      <c r="E24" s="34"/>
      <c r="F24" s="34"/>
    </row>
    <row r="25" spans="1:6" ht="12.75">
      <c r="A25" s="34"/>
      <c r="B25" s="34"/>
      <c r="C25" s="34"/>
      <c r="D25" s="34"/>
      <c r="E25" s="34"/>
      <c r="F25" s="34"/>
    </row>
    <row r="26" ht="12.75">
      <c r="A26" s="4" t="s">
        <v>467</v>
      </c>
    </row>
    <row r="27" ht="12.75">
      <c r="A27" s="4" t="s">
        <v>413</v>
      </c>
    </row>
    <row r="30" spans="1:6" ht="12.75">
      <c r="A30" s="34" t="s">
        <v>89</v>
      </c>
      <c r="B30" s="34"/>
      <c r="C30" s="34"/>
      <c r="D30" s="34"/>
      <c r="E30" s="34"/>
      <c r="F30" s="34"/>
    </row>
    <row r="31" ht="12.75">
      <c r="A31" s="4" t="s">
        <v>31</v>
      </c>
    </row>
    <row r="32" ht="12.75">
      <c r="A32" s="4" t="s">
        <v>30</v>
      </c>
    </row>
    <row r="34" ht="12.75">
      <c r="A34" s="4" t="s">
        <v>466</v>
      </c>
    </row>
    <row r="36" spans="1:6" ht="15" customHeight="1">
      <c r="A36" s="35" t="s">
        <v>90</v>
      </c>
      <c r="B36" s="1" t="s">
        <v>91</v>
      </c>
      <c r="C36" s="3"/>
      <c r="D36" s="3"/>
      <c r="E36" s="3"/>
      <c r="F36" s="3"/>
    </row>
    <row r="37" spans="1:6" ht="12.75">
      <c r="A37" s="35" t="s">
        <v>92</v>
      </c>
      <c r="B37" s="67" t="s">
        <v>465</v>
      </c>
      <c r="C37" s="3"/>
      <c r="D37" s="3"/>
      <c r="E37" s="3"/>
      <c r="F37" s="3"/>
    </row>
    <row r="38" spans="1:7" ht="12.75">
      <c r="A38" s="3"/>
      <c r="B38" s="3"/>
      <c r="C38" s="3"/>
      <c r="D38" s="3"/>
      <c r="E38" s="3"/>
      <c r="F38" s="3"/>
      <c r="G38" s="83"/>
    </row>
    <row r="39" spans="1:7" ht="12.75">
      <c r="A39" s="3"/>
      <c r="B39" s="3"/>
      <c r="C39" s="3"/>
      <c r="D39" s="3"/>
      <c r="E39" s="3"/>
      <c r="F39" s="3"/>
      <c r="G39" s="2"/>
    </row>
    <row r="40" spans="1:11" ht="12.75">
      <c r="A40" s="34" t="s">
        <v>93</v>
      </c>
      <c r="B40" s="34"/>
      <c r="C40" s="34"/>
      <c r="D40" s="34"/>
      <c r="E40" s="34"/>
      <c r="F40" s="34"/>
      <c r="J40" s="36"/>
      <c r="K40" s="36"/>
    </row>
    <row r="41" spans="1:11" ht="12.75">
      <c r="A41" s="37" t="s">
        <v>94</v>
      </c>
      <c r="B41" s="37"/>
      <c r="C41" s="37"/>
      <c r="D41" s="37"/>
      <c r="E41" s="37"/>
      <c r="F41" s="37"/>
      <c r="J41" s="36"/>
      <c r="K41" s="36"/>
    </row>
    <row r="42" spans="1:11" ht="12.75">
      <c r="A42" s="34" t="s">
        <v>414</v>
      </c>
      <c r="B42" s="34"/>
      <c r="C42" s="34"/>
      <c r="D42" s="34"/>
      <c r="E42" s="34"/>
      <c r="F42" s="34"/>
      <c r="J42" s="36"/>
      <c r="K42" s="36"/>
    </row>
    <row r="43" ht="12.75">
      <c r="A43" s="4" t="s">
        <v>415</v>
      </c>
    </row>
    <row r="44" ht="12.75">
      <c r="A44" s="4" t="s">
        <v>416</v>
      </c>
    </row>
    <row r="45" ht="12.75">
      <c r="A45" s="4" t="s">
        <v>417</v>
      </c>
    </row>
    <row r="46" spans="1:6" ht="12.75">
      <c r="A46" s="34" t="s">
        <v>419</v>
      </c>
      <c r="B46" s="34"/>
      <c r="C46" s="34"/>
      <c r="D46" s="34"/>
      <c r="E46" s="34"/>
      <c r="F46" s="34"/>
    </row>
    <row r="47" ht="12.75">
      <c r="A47" s="4" t="s">
        <v>418</v>
      </c>
    </row>
    <row r="48" ht="12.75">
      <c r="A48" s="4" t="s">
        <v>176</v>
      </c>
    </row>
    <row r="49" ht="12.75">
      <c r="A49" s="4" t="s">
        <v>177</v>
      </c>
    </row>
    <row r="50" ht="12.75">
      <c r="A50" s="4" t="s">
        <v>178</v>
      </c>
    </row>
    <row r="51" ht="12.75">
      <c r="A51" s="4" t="s">
        <v>180</v>
      </c>
    </row>
    <row r="54" spans="1:6" ht="12.75">
      <c r="A54" s="34" t="s">
        <v>95</v>
      </c>
      <c r="B54" s="34"/>
      <c r="C54" s="34"/>
      <c r="D54" s="34"/>
      <c r="E54" s="34"/>
      <c r="F54" s="34"/>
    </row>
    <row r="56" ht="12.75">
      <c r="A56" s="4" t="s">
        <v>420</v>
      </c>
    </row>
    <row r="57" ht="12.75">
      <c r="A57" s="4" t="s">
        <v>421</v>
      </c>
    </row>
    <row r="59" ht="12.75">
      <c r="A59" s="4" t="s">
        <v>422</v>
      </c>
    </row>
    <row r="60" ht="12.75">
      <c r="A60" s="4" t="s">
        <v>423</v>
      </c>
    </row>
    <row r="64" ht="12.75">
      <c r="A64" s="34" t="s">
        <v>380</v>
      </c>
    </row>
    <row r="66" spans="1:7" ht="12.75">
      <c r="A66" s="31" t="s">
        <v>424</v>
      </c>
      <c r="B66" s="31"/>
      <c r="C66" s="31"/>
      <c r="D66" s="31"/>
      <c r="E66" s="31"/>
      <c r="F66" s="31"/>
      <c r="G66" s="31"/>
    </row>
    <row r="67" spans="1:7" ht="12.75">
      <c r="A67" s="31" t="s">
        <v>425</v>
      </c>
      <c r="B67" s="31"/>
      <c r="C67" s="31"/>
      <c r="D67" s="31"/>
      <c r="E67" s="31"/>
      <c r="F67" s="31"/>
      <c r="G67" s="31"/>
    </row>
    <row r="68" spans="1:7" ht="12.75">
      <c r="A68" s="31" t="s">
        <v>426</v>
      </c>
      <c r="B68" s="31"/>
      <c r="C68" s="31"/>
      <c r="D68" s="31"/>
      <c r="E68" s="31"/>
      <c r="F68" s="31"/>
      <c r="G68" s="31"/>
    </row>
    <row r="69" spans="1:7" ht="12.75">
      <c r="A69" s="31" t="s">
        <v>427</v>
      </c>
      <c r="B69" s="31"/>
      <c r="C69" s="31"/>
      <c r="D69" s="31"/>
      <c r="E69" s="31"/>
      <c r="F69" s="31"/>
      <c r="G69" s="31"/>
    </row>
    <row r="70" spans="1:7" ht="12.75">
      <c r="A70" s="31" t="s">
        <v>428</v>
      </c>
      <c r="B70" s="31"/>
      <c r="C70" s="31"/>
      <c r="D70" s="31"/>
      <c r="E70" s="31"/>
      <c r="F70" s="31"/>
      <c r="G70" s="31"/>
    </row>
    <row r="71" spans="1:7" ht="12.75">
      <c r="A71" s="31" t="s">
        <v>429</v>
      </c>
      <c r="B71" s="31"/>
      <c r="C71" s="31"/>
      <c r="D71" s="31"/>
      <c r="E71" s="31"/>
      <c r="F71" s="31"/>
      <c r="G71" s="31"/>
    </row>
    <row r="72" spans="1:7" ht="12.75">
      <c r="A72" s="31" t="s">
        <v>430</v>
      </c>
      <c r="B72" s="31"/>
      <c r="C72" s="31"/>
      <c r="D72" s="31"/>
      <c r="E72" s="31"/>
      <c r="F72" s="31"/>
      <c r="G72" s="31"/>
    </row>
    <row r="73" spans="1:7" ht="12.75">
      <c r="A73" s="31" t="s">
        <v>431</v>
      </c>
      <c r="B73" s="31"/>
      <c r="C73" s="31"/>
      <c r="D73" s="31"/>
      <c r="E73" s="31"/>
      <c r="F73" s="31"/>
      <c r="G73" s="31"/>
    </row>
    <row r="74" spans="1:7" ht="12.75">
      <c r="A74" s="31" t="s">
        <v>432</v>
      </c>
      <c r="B74" s="31"/>
      <c r="C74" s="31"/>
      <c r="D74" s="31"/>
      <c r="E74" s="31"/>
      <c r="F74" s="31"/>
      <c r="G74" s="31"/>
    </row>
    <row r="75" spans="1:7" ht="12.75">
      <c r="A75" s="31" t="s">
        <v>433</v>
      </c>
      <c r="B75" s="31"/>
      <c r="C75" s="31"/>
      <c r="D75" s="31"/>
      <c r="E75" s="31"/>
      <c r="F75" s="31"/>
      <c r="G75" s="31"/>
    </row>
    <row r="76" spans="1:7" ht="12.75">
      <c r="A76" s="31" t="s">
        <v>29</v>
      </c>
      <c r="B76" s="31"/>
      <c r="C76" s="31"/>
      <c r="D76" s="31"/>
      <c r="E76" s="31"/>
      <c r="F76" s="31"/>
      <c r="G76" s="31"/>
    </row>
    <row r="77" spans="1:7" ht="12.75">
      <c r="A77" s="31" t="s">
        <v>434</v>
      </c>
      <c r="B77" s="31"/>
      <c r="C77" s="31"/>
      <c r="D77" s="31"/>
      <c r="E77" s="31"/>
      <c r="F77" s="31"/>
      <c r="G77" s="31"/>
    </row>
    <row r="78" spans="1:7" ht="12.75">
      <c r="A78" s="31" t="s">
        <v>0</v>
      </c>
      <c r="B78" s="31"/>
      <c r="C78" s="31"/>
      <c r="D78" s="31"/>
      <c r="E78" s="31"/>
      <c r="F78" s="31"/>
      <c r="G78" s="31"/>
    </row>
    <row r="85" ht="12.75">
      <c r="A85" s="34" t="s">
        <v>381</v>
      </c>
    </row>
    <row r="86" ht="12.75">
      <c r="A86" s="34"/>
    </row>
    <row r="87" ht="12.75">
      <c r="A87" s="4" t="s">
        <v>1</v>
      </c>
    </row>
    <row r="88" ht="12.75">
      <c r="A88" s="4" t="s">
        <v>2</v>
      </c>
    </row>
    <row r="89" ht="12.75">
      <c r="A89" s="4" t="s">
        <v>3</v>
      </c>
    </row>
    <row r="90" ht="12.75">
      <c r="A90" s="4" t="s">
        <v>4</v>
      </c>
    </row>
    <row r="91" ht="12.75">
      <c r="A91" s="4" t="s">
        <v>5</v>
      </c>
    </row>
    <row r="94" ht="12.75">
      <c r="A94" s="34" t="s">
        <v>377</v>
      </c>
    </row>
    <row r="96" ht="12.75">
      <c r="A96" s="4" t="s">
        <v>6</v>
      </c>
    </row>
    <row r="97" ht="12.75">
      <c r="A97" s="4" t="s">
        <v>7</v>
      </c>
    </row>
    <row r="98" ht="12.75">
      <c r="A98" s="4" t="s">
        <v>8</v>
      </c>
    </row>
    <row r="99" ht="12.75">
      <c r="A99" s="4" t="s">
        <v>9</v>
      </c>
    </row>
    <row r="100" ht="12.75">
      <c r="A100" s="4" t="s">
        <v>378</v>
      </c>
    </row>
    <row r="101" ht="12.75">
      <c r="A101" s="4" t="s">
        <v>379</v>
      </c>
    </row>
    <row r="103" ht="12.75">
      <c r="A103" s="4" t="s">
        <v>10</v>
      </c>
    </row>
    <row r="104" ht="12.75">
      <c r="A104" s="4" t="s">
        <v>11</v>
      </c>
    </row>
    <row r="105" spans="1:6" ht="12.75">
      <c r="A105" s="34"/>
      <c r="B105" s="34"/>
      <c r="C105" s="34"/>
      <c r="D105" s="34"/>
      <c r="E105" s="34"/>
      <c r="F105" s="34"/>
    </row>
    <row r="106" spans="1:6" ht="12.75">
      <c r="A106" s="34"/>
      <c r="B106" s="34"/>
      <c r="C106" s="34"/>
      <c r="D106" s="34"/>
      <c r="E106" s="34"/>
      <c r="F106" s="34"/>
    </row>
    <row r="107" spans="1:6" ht="12.75">
      <c r="A107" s="34" t="s">
        <v>382</v>
      </c>
      <c r="B107" s="34"/>
      <c r="C107" s="34"/>
      <c r="D107" s="34"/>
      <c r="E107" s="34"/>
      <c r="F107" s="34"/>
    </row>
    <row r="108" spans="1:6" ht="12.75">
      <c r="A108" s="34"/>
      <c r="B108" s="34"/>
      <c r="C108" s="34"/>
      <c r="D108" s="34"/>
      <c r="E108" s="34"/>
      <c r="F108" s="34"/>
    </row>
    <row r="109" spans="1:6" ht="12.75">
      <c r="A109" s="4" t="s">
        <v>13</v>
      </c>
      <c r="B109" s="34"/>
      <c r="C109" s="34"/>
      <c r="D109" s="34"/>
      <c r="E109" s="34"/>
      <c r="F109" s="34"/>
    </row>
    <row r="110" spans="1:6" ht="12.75">
      <c r="A110" s="4" t="s">
        <v>12</v>
      </c>
      <c r="B110" s="34"/>
      <c r="C110" s="34"/>
      <c r="D110" s="34"/>
      <c r="E110" s="34"/>
      <c r="F110" s="34"/>
    </row>
    <row r="111" spans="2:6" ht="12.75">
      <c r="B111" s="34"/>
      <c r="C111" s="34"/>
      <c r="D111" s="34"/>
      <c r="E111" s="34"/>
      <c r="F111" s="34"/>
    </row>
    <row r="112" ht="12.75">
      <c r="A112" s="4" t="s">
        <v>383</v>
      </c>
    </row>
    <row r="113" ht="12.75">
      <c r="A113" s="4" t="s">
        <v>14</v>
      </c>
    </row>
    <row r="114" ht="12.75">
      <c r="A114" s="4" t="s">
        <v>15</v>
      </c>
    </row>
    <row r="116" ht="12.75">
      <c r="A116" s="4" t="s">
        <v>384</v>
      </c>
    </row>
    <row r="117" ht="12.75">
      <c r="A117" s="4" t="s">
        <v>16</v>
      </c>
    </row>
    <row r="118" ht="12.75">
      <c r="A118" s="4" t="s">
        <v>17</v>
      </c>
    </row>
    <row r="119" ht="12.75">
      <c r="A119" s="4" t="s">
        <v>385</v>
      </c>
    </row>
    <row r="120" ht="12.75">
      <c r="A120" s="4" t="s">
        <v>386</v>
      </c>
    </row>
    <row r="121" ht="12.75">
      <c r="A121" s="4" t="s">
        <v>468</v>
      </c>
    </row>
    <row r="122" ht="12.75">
      <c r="A122" s="4" t="s">
        <v>469</v>
      </c>
    </row>
    <row r="124" spans="1:6" ht="12.75">
      <c r="A124" s="34"/>
      <c r="B124" s="34"/>
      <c r="C124" s="34"/>
      <c r="D124" s="34"/>
      <c r="E124" s="34"/>
      <c r="F124" s="34"/>
    </row>
    <row r="125" spans="1:6" ht="12.75">
      <c r="A125" s="4" t="s">
        <v>389</v>
      </c>
      <c r="B125" s="34"/>
      <c r="C125" s="34"/>
      <c r="D125" s="34"/>
      <c r="E125" s="34"/>
      <c r="F125" s="34"/>
    </row>
    <row r="126" spans="1:6" ht="12.75">
      <c r="A126" s="4" t="s">
        <v>387</v>
      </c>
      <c r="B126" s="34"/>
      <c r="C126" s="34"/>
      <c r="D126" s="34"/>
      <c r="E126" s="34"/>
      <c r="F126" s="34"/>
    </row>
    <row r="127" spans="1:6" ht="12.75">
      <c r="A127" s="34"/>
      <c r="B127" s="34"/>
      <c r="C127" s="34"/>
      <c r="D127" s="34"/>
      <c r="E127" s="34"/>
      <c r="F127" s="34"/>
    </row>
    <row r="128" ht="12.75">
      <c r="A128" s="4" t="s">
        <v>388</v>
      </c>
    </row>
    <row r="129" spans="1:6" ht="12.75">
      <c r="A129" s="4" t="s">
        <v>470</v>
      </c>
      <c r="B129" s="34"/>
      <c r="C129" s="34"/>
      <c r="D129" s="34"/>
      <c r="E129" s="34"/>
      <c r="F129" s="34"/>
    </row>
    <row r="130" spans="1:6" ht="12.75">
      <c r="A130" s="4" t="s">
        <v>18</v>
      </c>
      <c r="B130" s="34"/>
      <c r="C130" s="34"/>
      <c r="D130" s="34"/>
      <c r="E130" s="34"/>
      <c r="F130" s="34"/>
    </row>
    <row r="131" spans="1:6" ht="12.75">
      <c r="A131" s="4" t="s">
        <v>471</v>
      </c>
      <c r="B131" s="34"/>
      <c r="C131" s="34"/>
      <c r="D131" s="34"/>
      <c r="E131" s="34"/>
      <c r="F131" s="34"/>
    </row>
    <row r="132" spans="1:6" ht="12.75">
      <c r="A132" s="4" t="s">
        <v>472</v>
      </c>
      <c r="B132" s="34"/>
      <c r="C132" s="34"/>
      <c r="D132" s="34"/>
      <c r="E132" s="34"/>
      <c r="F132" s="34"/>
    </row>
    <row r="133" spans="1:6" ht="12.75">
      <c r="A133" s="34"/>
      <c r="B133" s="34"/>
      <c r="C133" s="34"/>
      <c r="D133" s="34"/>
      <c r="E133" s="34"/>
      <c r="F133" s="34"/>
    </row>
    <row r="134" ht="12.75">
      <c r="A134" s="4" t="s">
        <v>19</v>
      </c>
    </row>
    <row r="135" ht="12.75">
      <c r="A135" s="4" t="s">
        <v>20</v>
      </c>
    </row>
    <row r="136" spans="1:6" ht="12.75">
      <c r="A136" s="4" t="s">
        <v>22</v>
      </c>
      <c r="B136" s="34"/>
      <c r="C136" s="34"/>
      <c r="D136" s="34"/>
      <c r="E136" s="34"/>
      <c r="F136" s="34"/>
    </row>
    <row r="137" spans="1:6" ht="12.75">
      <c r="A137" s="4" t="s">
        <v>21</v>
      </c>
      <c r="B137" s="34"/>
      <c r="C137" s="34"/>
      <c r="D137" s="34"/>
      <c r="E137" s="34"/>
      <c r="F137" s="34"/>
    </row>
    <row r="138" spans="1:6" ht="12.75">
      <c r="A138" s="34"/>
      <c r="B138" s="34"/>
      <c r="C138" s="34"/>
      <c r="D138" s="34"/>
      <c r="E138" s="34"/>
      <c r="F138" s="34"/>
    </row>
    <row r="139" spans="1:6" ht="12.75">
      <c r="A139" s="4" t="s">
        <v>390</v>
      </c>
      <c r="B139" s="34"/>
      <c r="C139" s="34"/>
      <c r="D139" s="34"/>
      <c r="E139" s="34"/>
      <c r="F139" s="34"/>
    </row>
    <row r="140" spans="1:6" ht="12.75">
      <c r="A140" s="4" t="s">
        <v>401</v>
      </c>
      <c r="B140" s="34"/>
      <c r="C140" s="34"/>
      <c r="D140" s="34"/>
      <c r="E140" s="34"/>
      <c r="F140" s="34"/>
    </row>
    <row r="141" spans="1:6" ht="12.75">
      <c r="A141" s="4" t="s">
        <v>28</v>
      </c>
      <c r="B141" s="34"/>
      <c r="C141" s="34"/>
      <c r="D141" s="34"/>
      <c r="E141" s="34"/>
      <c r="F141" s="34"/>
    </row>
    <row r="142" spans="1:6" ht="12.75">
      <c r="A142" s="4" t="s">
        <v>473</v>
      </c>
      <c r="B142" s="34"/>
      <c r="C142" s="34"/>
      <c r="D142" s="34"/>
      <c r="E142" s="34"/>
      <c r="F142" s="34"/>
    </row>
    <row r="143" spans="1:6" ht="12.75">
      <c r="A143" s="34"/>
      <c r="B143" s="34"/>
      <c r="C143" s="34"/>
      <c r="D143" s="34"/>
      <c r="E143" s="34"/>
      <c r="F143" s="34"/>
    </row>
    <row r="144" spans="1:6" ht="12.75">
      <c r="A144" s="34"/>
      <c r="B144" s="34"/>
      <c r="C144" s="34"/>
      <c r="D144" s="34"/>
      <c r="E144" s="34"/>
      <c r="F144" s="34"/>
    </row>
    <row r="145" spans="1:6" ht="12.75">
      <c r="A145" s="34"/>
      <c r="B145" s="34"/>
      <c r="C145" s="34"/>
      <c r="D145" s="34"/>
      <c r="E145" s="34"/>
      <c r="F145" s="34"/>
    </row>
    <row r="146" spans="1:6" ht="12.75">
      <c r="A146" s="34" t="s">
        <v>96</v>
      </c>
      <c r="B146" s="34"/>
      <c r="C146" s="34"/>
      <c r="D146" s="34"/>
      <c r="E146" s="34"/>
      <c r="F146" s="34"/>
    </row>
    <row r="147" spans="1:6" ht="12.75">
      <c r="A147" s="34"/>
      <c r="B147" s="34"/>
      <c r="C147" s="34"/>
      <c r="D147" s="34"/>
      <c r="E147" s="34"/>
      <c r="F147" s="34"/>
    </row>
    <row r="148" ht="12.75">
      <c r="A148" s="4" t="s">
        <v>221</v>
      </c>
    </row>
    <row r="169" ht="12.75">
      <c r="A169" s="34" t="s">
        <v>264</v>
      </c>
    </row>
    <row r="170" spans="1:6" ht="12.75">
      <c r="A170" s="34"/>
      <c r="B170" s="34"/>
      <c r="C170" s="34"/>
      <c r="D170" s="34"/>
      <c r="E170" s="34"/>
      <c r="F170" s="34"/>
    </row>
    <row r="171" spans="1:8" ht="12.75">
      <c r="A171" s="34"/>
      <c r="B171" s="34"/>
      <c r="C171" s="34"/>
      <c r="D171" s="73">
        <v>39721</v>
      </c>
      <c r="E171" s="61">
        <v>39447</v>
      </c>
      <c r="F171" s="93" t="s">
        <v>203</v>
      </c>
      <c r="G171" s="73">
        <v>39721</v>
      </c>
      <c r="H171" s="61">
        <v>39447</v>
      </c>
    </row>
    <row r="172" spans="1:8" ht="12.75">
      <c r="A172" s="34"/>
      <c r="B172" s="34"/>
      <c r="C172" s="34"/>
      <c r="D172" s="40" t="s">
        <v>202</v>
      </c>
      <c r="E172" s="40" t="s">
        <v>202</v>
      </c>
      <c r="F172" s="93"/>
      <c r="G172" s="40" t="s">
        <v>58</v>
      </c>
      <c r="H172" s="40" t="s">
        <v>58</v>
      </c>
    </row>
    <row r="173" spans="1:8" ht="12.75">
      <c r="A173" s="34" t="s">
        <v>262</v>
      </c>
      <c r="B173" s="34"/>
      <c r="C173" s="34"/>
      <c r="D173" s="50">
        <f>D217</f>
        <v>131512.4868</v>
      </c>
      <c r="E173" s="50">
        <f>E217</f>
        <v>294824.4736</v>
      </c>
      <c r="F173" s="50" t="s">
        <v>58</v>
      </c>
      <c r="G173" s="50">
        <f>G217</f>
        <v>418310</v>
      </c>
      <c r="H173" s="50">
        <f>H217</f>
        <v>1079584</v>
      </c>
    </row>
    <row r="174" spans="1:8" ht="12.75">
      <c r="A174" s="34" t="s">
        <v>263</v>
      </c>
      <c r="B174" s="34"/>
      <c r="C174" s="34"/>
      <c r="D174" s="50">
        <f>D252</f>
        <v>7453</v>
      </c>
      <c r="E174" s="50">
        <f>E252</f>
        <v>6725</v>
      </c>
      <c r="F174" s="50" t="s">
        <v>212</v>
      </c>
      <c r="G174" s="50">
        <f>G252</f>
        <v>247440</v>
      </c>
      <c r="H174" s="50">
        <f>H252</f>
        <v>374580.14</v>
      </c>
    </row>
    <row r="175" spans="1:8" ht="13.5" thickBot="1">
      <c r="A175" s="43" t="s">
        <v>48</v>
      </c>
      <c r="B175" s="44"/>
      <c r="C175" s="44"/>
      <c r="D175" s="45">
        <f>SUM(D173:D174)</f>
        <v>138965.4868</v>
      </c>
      <c r="E175" s="45">
        <f>SUM(E173:E174)</f>
        <v>301549.4736</v>
      </c>
      <c r="F175" s="45">
        <f>SUM(F173:F174)</f>
        <v>0</v>
      </c>
      <c r="G175" s="45">
        <f>SUM(G173:G174)</f>
        <v>665750</v>
      </c>
      <c r="H175" s="45">
        <f>SUM(H173:H174)</f>
        <v>1454164.1400000001</v>
      </c>
    </row>
    <row r="176" spans="1:8" ht="13.5" thickTop="1">
      <c r="A176" s="34"/>
      <c r="B176" s="34"/>
      <c r="C176" s="34"/>
      <c r="D176" s="50"/>
      <c r="E176" s="50"/>
      <c r="F176" s="50"/>
      <c r="G176" s="50"/>
      <c r="H176" s="50"/>
    </row>
    <row r="177" spans="1:8" ht="12.75">
      <c r="A177" s="34" t="s">
        <v>265</v>
      </c>
      <c r="B177" s="34"/>
      <c r="C177" s="34"/>
      <c r="D177" s="50"/>
      <c r="E177" s="50"/>
      <c r="F177" s="50"/>
      <c r="G177" s="50"/>
      <c r="H177" s="50"/>
    </row>
    <row r="178" spans="1:8" ht="12.75">
      <c r="A178" s="36"/>
      <c r="B178" s="93" t="s">
        <v>192</v>
      </c>
      <c r="C178" s="93" t="s">
        <v>194</v>
      </c>
      <c r="D178" s="73">
        <v>39721</v>
      </c>
      <c r="E178" s="61">
        <v>39447</v>
      </c>
      <c r="F178" s="93" t="s">
        <v>203</v>
      </c>
      <c r="G178" s="73">
        <v>39721</v>
      </c>
      <c r="H178" s="61">
        <v>39447</v>
      </c>
    </row>
    <row r="179" spans="1:8" ht="12.75">
      <c r="A179" s="36"/>
      <c r="B179" s="93"/>
      <c r="C179" s="93"/>
      <c r="D179" s="74" t="s">
        <v>202</v>
      </c>
      <c r="E179" s="40" t="s">
        <v>202</v>
      </c>
      <c r="F179" s="93"/>
      <c r="G179" s="74" t="s">
        <v>58</v>
      </c>
      <c r="H179" s="40" t="s">
        <v>58</v>
      </c>
    </row>
    <row r="180" spans="1:8" ht="12.75">
      <c r="A180" s="36" t="s">
        <v>435</v>
      </c>
      <c r="B180" s="36" t="s">
        <v>193</v>
      </c>
      <c r="C180" s="41" t="s">
        <v>436</v>
      </c>
      <c r="D180" s="74">
        <v>200</v>
      </c>
      <c r="E180" s="40">
        <v>0</v>
      </c>
      <c r="F180" s="40" t="s">
        <v>58</v>
      </c>
      <c r="G180" s="74">
        <v>1238</v>
      </c>
      <c r="H180" s="40">
        <v>0</v>
      </c>
    </row>
    <row r="181" spans="1:8" ht="12.75">
      <c r="A181" s="36" t="s">
        <v>222</v>
      </c>
      <c r="B181" s="36" t="s">
        <v>193</v>
      </c>
      <c r="C181" s="41" t="s">
        <v>223</v>
      </c>
      <c r="D181" s="38">
        <v>887</v>
      </c>
      <c r="E181" s="38">
        <v>4000</v>
      </c>
      <c r="F181" s="40" t="s">
        <v>58</v>
      </c>
      <c r="G181" s="38">
        <v>1603</v>
      </c>
      <c r="H181" s="38">
        <v>8082</v>
      </c>
    </row>
    <row r="182" spans="1:10" ht="12.75">
      <c r="A182" s="42" t="s">
        <v>98</v>
      </c>
      <c r="B182" s="36" t="s">
        <v>193</v>
      </c>
      <c r="C182" s="36" t="s">
        <v>195</v>
      </c>
      <c r="D182" s="38">
        <v>400</v>
      </c>
      <c r="E182" s="38">
        <v>500</v>
      </c>
      <c r="F182" s="40" t="s">
        <v>58</v>
      </c>
      <c r="G182" s="38">
        <v>1888</v>
      </c>
      <c r="H182" s="38">
        <v>8430</v>
      </c>
      <c r="J182" s="40"/>
    </row>
    <row r="183" spans="1:10" ht="12.75">
      <c r="A183" s="42" t="s">
        <v>224</v>
      </c>
      <c r="B183" s="36" t="s">
        <v>193</v>
      </c>
      <c r="C183" s="36" t="s">
        <v>225</v>
      </c>
      <c r="D183" s="38">
        <v>1500</v>
      </c>
      <c r="E183" s="38">
        <v>1500</v>
      </c>
      <c r="F183" s="40" t="s">
        <v>58</v>
      </c>
      <c r="G183" s="38">
        <v>2321</v>
      </c>
      <c r="H183" s="38">
        <v>3150</v>
      </c>
      <c r="J183" s="40"/>
    </row>
    <row r="184" spans="1:10" ht="12.75">
      <c r="A184" s="42" t="s">
        <v>71</v>
      </c>
      <c r="B184" s="36" t="s">
        <v>193</v>
      </c>
      <c r="C184" s="36" t="s">
        <v>196</v>
      </c>
      <c r="D184" s="38">
        <v>96</v>
      </c>
      <c r="E184" s="38">
        <v>81</v>
      </c>
      <c r="F184" s="40" t="s">
        <v>58</v>
      </c>
      <c r="G184" s="38">
        <v>4937</v>
      </c>
      <c r="H184" s="38">
        <v>7289</v>
      </c>
      <c r="J184" s="40"/>
    </row>
    <row r="185" spans="1:10" ht="12.75">
      <c r="A185" s="42" t="s">
        <v>57</v>
      </c>
      <c r="B185" s="36" t="s">
        <v>193</v>
      </c>
      <c r="C185" s="36" t="s">
        <v>197</v>
      </c>
      <c r="D185" s="38">
        <v>142</v>
      </c>
      <c r="E185" s="38">
        <v>142</v>
      </c>
      <c r="F185" s="40" t="s">
        <v>58</v>
      </c>
      <c r="G185" s="38">
        <v>3653</v>
      </c>
      <c r="H185" s="38">
        <v>4353</v>
      </c>
      <c r="J185" s="40"/>
    </row>
    <row r="186" spans="1:10" ht="12.75">
      <c r="A186" s="42" t="s">
        <v>215</v>
      </c>
      <c r="B186" s="36" t="s">
        <v>193</v>
      </c>
      <c r="C186" s="36" t="s">
        <v>216</v>
      </c>
      <c r="D186" s="38">
        <v>7003</v>
      </c>
      <c r="E186" s="38">
        <v>2829</v>
      </c>
      <c r="F186" s="40" t="s">
        <v>58</v>
      </c>
      <c r="G186" s="38">
        <v>8516</v>
      </c>
      <c r="H186" s="38">
        <v>8628</v>
      </c>
      <c r="J186" s="40"/>
    </row>
    <row r="187" spans="1:10" ht="12.75">
      <c r="A187" s="42" t="s">
        <v>337</v>
      </c>
      <c r="B187" s="36" t="s">
        <v>193</v>
      </c>
      <c r="C187" s="76" t="s">
        <v>338</v>
      </c>
      <c r="D187" s="38">
        <v>4891</v>
      </c>
      <c r="E187" s="38">
        <v>2800</v>
      </c>
      <c r="F187" s="40" t="s">
        <v>58</v>
      </c>
      <c r="G187" s="38">
        <v>15245</v>
      </c>
      <c r="H187" s="38">
        <v>19068</v>
      </c>
      <c r="J187" s="40"/>
    </row>
    <row r="188" spans="1:10" ht="12.75">
      <c r="A188" s="42" t="s">
        <v>226</v>
      </c>
      <c r="B188" s="36" t="s">
        <v>230</v>
      </c>
      <c r="C188" s="36" t="s">
        <v>227</v>
      </c>
      <c r="D188" s="38">
        <v>0</v>
      </c>
      <c r="E188" s="38">
        <v>156311</v>
      </c>
      <c r="F188" s="40" t="s">
        <v>58</v>
      </c>
      <c r="G188" s="38">
        <v>0</v>
      </c>
      <c r="H188" s="38">
        <v>234138</v>
      </c>
      <c r="J188" s="40"/>
    </row>
    <row r="189" spans="1:10" ht="12.75">
      <c r="A189" s="42" t="s">
        <v>309</v>
      </c>
      <c r="B189" s="36" t="s">
        <v>230</v>
      </c>
      <c r="C189" s="79" t="s">
        <v>351</v>
      </c>
      <c r="D189" s="38">
        <v>3502.4868</v>
      </c>
      <c r="E189" s="38">
        <v>3502</v>
      </c>
      <c r="F189" s="40" t="s">
        <v>58</v>
      </c>
      <c r="G189" s="38">
        <v>29494</v>
      </c>
      <c r="H189" s="38">
        <v>47809</v>
      </c>
      <c r="J189" s="40"/>
    </row>
    <row r="190" spans="1:10" ht="12.75">
      <c r="A190" s="42" t="s">
        <v>228</v>
      </c>
      <c r="B190" s="36" t="s">
        <v>230</v>
      </c>
      <c r="C190" s="36" t="s">
        <v>229</v>
      </c>
      <c r="D190" s="38">
        <v>0</v>
      </c>
      <c r="E190" s="38">
        <v>19573.4736</v>
      </c>
      <c r="F190" s="40" t="s">
        <v>58</v>
      </c>
      <c r="G190" s="38">
        <v>0</v>
      </c>
      <c r="H190" s="38">
        <v>37207</v>
      </c>
      <c r="J190" s="40"/>
    </row>
    <row r="191" spans="1:10" ht="12.75">
      <c r="A191" s="42" t="s">
        <v>310</v>
      </c>
      <c r="B191" s="36" t="s">
        <v>230</v>
      </c>
      <c r="C191" s="36" t="s">
        <v>352</v>
      </c>
      <c r="D191" s="38">
        <v>0</v>
      </c>
      <c r="E191" s="38">
        <v>15001</v>
      </c>
      <c r="F191" s="40" t="s">
        <v>58</v>
      </c>
      <c r="G191" s="38">
        <v>0</v>
      </c>
      <c r="H191" s="38">
        <v>12874</v>
      </c>
      <c r="J191" s="40"/>
    </row>
    <row r="192" spans="1:10" ht="12.75">
      <c r="A192" s="68" t="s">
        <v>270</v>
      </c>
      <c r="B192" s="36" t="s">
        <v>193</v>
      </c>
      <c r="C192" s="36" t="s">
        <v>271</v>
      </c>
      <c r="D192" s="38">
        <v>33103</v>
      </c>
      <c r="E192" s="38">
        <v>31500</v>
      </c>
      <c r="F192" s="40" t="s">
        <v>58</v>
      </c>
      <c r="G192" s="77">
        <v>109174</v>
      </c>
      <c r="H192" s="38">
        <v>214830</v>
      </c>
      <c r="J192" s="40"/>
    </row>
    <row r="193" spans="1:10" ht="12.75">
      <c r="A193" s="42" t="s">
        <v>138</v>
      </c>
      <c r="B193" s="36" t="s">
        <v>193</v>
      </c>
      <c r="C193" s="36" t="s">
        <v>394</v>
      </c>
      <c r="D193" s="38">
        <v>0</v>
      </c>
      <c r="E193" s="38">
        <v>100</v>
      </c>
      <c r="F193" s="40" t="s">
        <v>58</v>
      </c>
      <c r="G193" s="38">
        <v>0</v>
      </c>
      <c r="H193" s="38">
        <v>1685</v>
      </c>
      <c r="J193" s="40"/>
    </row>
    <row r="194" spans="1:10" ht="12.75">
      <c r="A194" s="42" t="s">
        <v>360</v>
      </c>
      <c r="B194" s="36" t="s">
        <v>193</v>
      </c>
      <c r="C194" s="36" t="s">
        <v>358</v>
      </c>
      <c r="D194" s="38">
        <v>8422</v>
      </c>
      <c r="E194" s="38">
        <v>6210</v>
      </c>
      <c r="F194" s="40" t="s">
        <v>58</v>
      </c>
      <c r="G194" s="38">
        <v>30766</v>
      </c>
      <c r="H194" s="38">
        <v>51916</v>
      </c>
      <c r="J194" s="40"/>
    </row>
    <row r="195" spans="1:10" ht="12.75">
      <c r="A195" s="42" t="s">
        <v>361</v>
      </c>
      <c r="B195" s="36" t="s">
        <v>193</v>
      </c>
      <c r="C195" s="36" t="s">
        <v>359</v>
      </c>
      <c r="D195" s="38">
        <v>8097</v>
      </c>
      <c r="E195" s="38">
        <v>6200</v>
      </c>
      <c r="F195" s="40" t="s">
        <v>58</v>
      </c>
      <c r="G195" s="38">
        <v>10526</v>
      </c>
      <c r="H195" s="38">
        <v>27962</v>
      </c>
      <c r="J195" s="40"/>
    </row>
    <row r="196" spans="1:10" ht="12.75">
      <c r="A196" s="42" t="s">
        <v>217</v>
      </c>
      <c r="B196" s="36" t="s">
        <v>193</v>
      </c>
      <c r="C196" s="36" t="s">
        <v>218</v>
      </c>
      <c r="D196" s="38">
        <v>3000</v>
      </c>
      <c r="E196" s="38">
        <v>2350</v>
      </c>
      <c r="F196" s="40" t="s">
        <v>58</v>
      </c>
      <c r="G196" s="38">
        <v>14101</v>
      </c>
      <c r="H196" s="38">
        <v>39245</v>
      </c>
      <c r="J196" s="40"/>
    </row>
    <row r="197" spans="1:10" ht="12.75">
      <c r="A197" s="42" t="s">
        <v>311</v>
      </c>
      <c r="B197" s="36" t="s">
        <v>193</v>
      </c>
      <c r="C197" s="36" t="s">
        <v>324</v>
      </c>
      <c r="D197" s="38">
        <v>2000</v>
      </c>
      <c r="E197" s="38">
        <v>2100</v>
      </c>
      <c r="F197" s="40" t="s">
        <v>58</v>
      </c>
      <c r="G197" s="38">
        <v>10696</v>
      </c>
      <c r="H197" s="38">
        <v>36519</v>
      </c>
      <c r="J197" s="40"/>
    </row>
    <row r="198" spans="1:10" ht="12.75">
      <c r="A198" s="42" t="s">
        <v>450</v>
      </c>
      <c r="B198" s="36" t="s">
        <v>193</v>
      </c>
      <c r="C198" s="36" t="s">
        <v>451</v>
      </c>
      <c r="D198" s="38">
        <v>3315</v>
      </c>
      <c r="E198" s="38"/>
      <c r="F198" s="40" t="s">
        <v>58</v>
      </c>
      <c r="G198" s="38">
        <v>6207</v>
      </c>
      <c r="H198" s="38"/>
      <c r="J198" s="40"/>
    </row>
    <row r="199" spans="1:10" ht="12.75">
      <c r="A199" s="42" t="s">
        <v>453</v>
      </c>
      <c r="B199" s="36" t="s">
        <v>193</v>
      </c>
      <c r="C199" s="36" t="s">
        <v>452</v>
      </c>
      <c r="D199" s="38">
        <v>600</v>
      </c>
      <c r="E199" s="38"/>
      <c r="F199" s="40" t="s">
        <v>58</v>
      </c>
      <c r="G199" s="38">
        <v>3030</v>
      </c>
      <c r="H199" s="38"/>
      <c r="J199" s="40"/>
    </row>
    <row r="200" spans="1:10" ht="12.75">
      <c r="A200" s="69" t="s">
        <v>272</v>
      </c>
      <c r="B200" s="36" t="s">
        <v>193</v>
      </c>
      <c r="C200" s="86" t="s">
        <v>273</v>
      </c>
      <c r="D200" s="38">
        <v>0</v>
      </c>
      <c r="E200" s="38">
        <v>50</v>
      </c>
      <c r="F200" s="40" t="s">
        <v>58</v>
      </c>
      <c r="G200" s="38">
        <v>0</v>
      </c>
      <c r="H200" s="38">
        <v>1528</v>
      </c>
      <c r="J200" s="40"/>
    </row>
    <row r="201" spans="1:10" ht="12.75">
      <c r="A201" s="69" t="s">
        <v>437</v>
      </c>
      <c r="B201" s="36" t="s">
        <v>193</v>
      </c>
      <c r="C201" s="86" t="s">
        <v>438</v>
      </c>
      <c r="D201" s="38">
        <v>250</v>
      </c>
      <c r="E201" s="38">
        <v>0</v>
      </c>
      <c r="F201" s="40"/>
      <c r="G201" s="38">
        <v>3066</v>
      </c>
      <c r="H201" s="38">
        <v>0</v>
      </c>
      <c r="J201" s="40"/>
    </row>
    <row r="202" spans="1:10" ht="12.75">
      <c r="A202" s="42" t="s">
        <v>362</v>
      </c>
      <c r="B202" s="36" t="s">
        <v>193</v>
      </c>
      <c r="C202" s="36" t="s">
        <v>363</v>
      </c>
      <c r="D202" s="38">
        <v>630</v>
      </c>
      <c r="E202" s="38">
        <v>226</v>
      </c>
      <c r="F202" s="40" t="s">
        <v>58</v>
      </c>
      <c r="G202" s="38">
        <v>13011</v>
      </c>
      <c r="H202" s="38">
        <v>20607</v>
      </c>
      <c r="J202" s="40"/>
    </row>
    <row r="203" spans="1:10" ht="12.75">
      <c r="A203" s="42" t="s">
        <v>312</v>
      </c>
      <c r="B203" s="36" t="s">
        <v>193</v>
      </c>
      <c r="C203" s="36" t="s">
        <v>325</v>
      </c>
      <c r="D203" s="38">
        <v>2560</v>
      </c>
      <c r="E203" s="38">
        <v>2660</v>
      </c>
      <c r="F203" s="40" t="s">
        <v>58</v>
      </c>
      <c r="G203" s="38">
        <v>8652</v>
      </c>
      <c r="H203" s="38">
        <v>25150</v>
      </c>
      <c r="J203" s="40"/>
    </row>
    <row r="204" spans="1:10" ht="12.75">
      <c r="A204" s="42" t="s">
        <v>99</v>
      </c>
      <c r="B204" s="36" t="s">
        <v>193</v>
      </c>
      <c r="C204" s="36" t="s">
        <v>198</v>
      </c>
      <c r="D204" s="38">
        <v>0</v>
      </c>
      <c r="E204" s="38">
        <v>100</v>
      </c>
      <c r="F204" s="40" t="s">
        <v>58</v>
      </c>
      <c r="G204" s="38">
        <v>0</v>
      </c>
      <c r="H204" s="38">
        <v>528</v>
      </c>
      <c r="J204" s="40"/>
    </row>
    <row r="205" spans="1:10" ht="12.75">
      <c r="A205" s="42" t="s">
        <v>274</v>
      </c>
      <c r="B205" s="36" t="s">
        <v>193</v>
      </c>
      <c r="C205" s="36" t="s">
        <v>275</v>
      </c>
      <c r="D205" s="38">
        <v>1900</v>
      </c>
      <c r="E205" s="38">
        <v>2200</v>
      </c>
      <c r="F205" s="40" t="s">
        <v>58</v>
      </c>
      <c r="G205" s="38">
        <v>5702</v>
      </c>
      <c r="H205" s="38">
        <v>24409</v>
      </c>
      <c r="J205" s="40"/>
    </row>
    <row r="206" spans="1:10" ht="12.75">
      <c r="A206" s="42" t="s">
        <v>313</v>
      </c>
      <c r="B206" s="36" t="s">
        <v>193</v>
      </c>
      <c r="C206" s="36" t="s">
        <v>326</v>
      </c>
      <c r="D206" s="38">
        <v>5158</v>
      </c>
      <c r="E206" s="38">
        <v>4500</v>
      </c>
      <c r="F206" s="40" t="s">
        <v>58</v>
      </c>
      <c r="G206" s="38">
        <v>24660</v>
      </c>
      <c r="H206" s="38">
        <v>51795</v>
      </c>
      <c r="J206" s="40"/>
    </row>
    <row r="207" spans="1:10" ht="12.75">
      <c r="A207" s="42" t="s">
        <v>56</v>
      </c>
      <c r="B207" s="36" t="s">
        <v>193</v>
      </c>
      <c r="C207" s="36" t="s">
        <v>199</v>
      </c>
      <c r="D207" s="38">
        <v>3000</v>
      </c>
      <c r="E207" s="38">
        <v>2520</v>
      </c>
      <c r="F207" s="40" t="s">
        <v>58</v>
      </c>
      <c r="G207" s="38">
        <v>8232</v>
      </c>
      <c r="H207" s="38">
        <v>22264</v>
      </c>
      <c r="J207" s="40"/>
    </row>
    <row r="208" spans="1:10" ht="12.75">
      <c r="A208" s="42" t="s">
        <v>55</v>
      </c>
      <c r="B208" s="36" t="s">
        <v>193</v>
      </c>
      <c r="C208" s="36" t="s">
        <v>200</v>
      </c>
      <c r="D208" s="38">
        <v>109</v>
      </c>
      <c r="E208" s="38">
        <v>74</v>
      </c>
      <c r="F208" s="40" t="s">
        <v>58</v>
      </c>
      <c r="G208" s="38">
        <v>6318</v>
      </c>
      <c r="H208" s="38">
        <v>6290</v>
      </c>
      <c r="J208" s="40"/>
    </row>
    <row r="209" spans="1:10" ht="12.75">
      <c r="A209" s="42" t="s">
        <v>339</v>
      </c>
      <c r="B209" s="36" t="s">
        <v>193</v>
      </c>
      <c r="C209" s="36" t="s">
        <v>340</v>
      </c>
      <c r="D209" s="38">
        <v>3640</v>
      </c>
      <c r="E209" s="38">
        <v>2130</v>
      </c>
      <c r="F209" s="40" t="s">
        <v>58</v>
      </c>
      <c r="G209" s="38">
        <v>21369</v>
      </c>
      <c r="H209" s="38">
        <v>34422</v>
      </c>
      <c r="J209" s="40"/>
    </row>
    <row r="210" spans="1:10" ht="12.75">
      <c r="A210" s="42" t="s">
        <v>364</v>
      </c>
      <c r="B210" s="36" t="s">
        <v>193</v>
      </c>
      <c r="C210" s="36" t="s">
        <v>365</v>
      </c>
      <c r="D210" s="38">
        <v>317</v>
      </c>
      <c r="E210" s="38">
        <v>300</v>
      </c>
      <c r="F210" s="40" t="s">
        <v>58</v>
      </c>
      <c r="G210" s="38">
        <v>12231</v>
      </c>
      <c r="H210" s="38">
        <v>23898</v>
      </c>
      <c r="J210" s="40"/>
    </row>
    <row r="211" spans="1:10" ht="12.75">
      <c r="A211" s="42" t="s">
        <v>100</v>
      </c>
      <c r="B211" s="36" t="s">
        <v>193</v>
      </c>
      <c r="C211" s="36" t="s">
        <v>201</v>
      </c>
      <c r="D211" s="38">
        <v>6400</v>
      </c>
      <c r="E211" s="38">
        <v>3000</v>
      </c>
      <c r="F211" s="40" t="s">
        <v>58</v>
      </c>
      <c r="G211" s="38">
        <v>18083</v>
      </c>
      <c r="H211" s="38">
        <v>31860</v>
      </c>
      <c r="J211" s="40"/>
    </row>
    <row r="212" spans="1:10" ht="12.75">
      <c r="A212" s="42" t="s">
        <v>314</v>
      </c>
      <c r="B212" s="36" t="s">
        <v>193</v>
      </c>
      <c r="C212" s="36" t="s">
        <v>327</v>
      </c>
      <c r="D212" s="38">
        <v>16400</v>
      </c>
      <c r="E212" s="38">
        <v>11000</v>
      </c>
      <c r="F212" s="40" t="s">
        <v>58</v>
      </c>
      <c r="G212" s="38">
        <v>16810</v>
      </c>
      <c r="H212" s="38">
        <v>21010</v>
      </c>
      <c r="J212" s="40"/>
    </row>
    <row r="213" spans="1:10" ht="12.75">
      <c r="A213" s="42" t="s">
        <v>366</v>
      </c>
      <c r="B213" s="36" t="s">
        <v>193</v>
      </c>
      <c r="C213" s="36" t="s">
        <v>395</v>
      </c>
      <c r="D213" s="38">
        <v>40</v>
      </c>
      <c r="E213" s="38">
        <v>15</v>
      </c>
      <c r="F213" s="40" t="s">
        <v>58</v>
      </c>
      <c r="G213" s="38">
        <v>2564</v>
      </c>
      <c r="H213" s="38">
        <v>4207</v>
      </c>
      <c r="J213" s="40"/>
    </row>
    <row r="214" spans="1:10" ht="13.5" customHeight="1">
      <c r="A214" s="42" t="s">
        <v>342</v>
      </c>
      <c r="B214" s="36" t="s">
        <v>193</v>
      </c>
      <c r="C214" s="36" t="s">
        <v>341</v>
      </c>
      <c r="D214" s="38">
        <v>10700</v>
      </c>
      <c r="E214" s="38">
        <v>9600</v>
      </c>
      <c r="F214" s="40" t="s">
        <v>58</v>
      </c>
      <c r="G214" s="38">
        <v>13241</v>
      </c>
      <c r="H214" s="38">
        <v>21288</v>
      </c>
      <c r="J214" s="40"/>
    </row>
    <row r="215" spans="1:10" ht="13.5" customHeight="1">
      <c r="A215" s="42" t="s">
        <v>440</v>
      </c>
      <c r="B215" s="36" t="s">
        <v>193</v>
      </c>
      <c r="C215" s="36" t="s">
        <v>439</v>
      </c>
      <c r="D215" s="38">
        <v>1500</v>
      </c>
      <c r="E215" s="38">
        <v>0</v>
      </c>
      <c r="F215" s="40" t="s">
        <v>58</v>
      </c>
      <c r="G215" s="38">
        <v>1654</v>
      </c>
      <c r="H215" s="38">
        <v>0</v>
      </c>
      <c r="J215" s="40"/>
    </row>
    <row r="216" spans="1:10" ht="13.5" customHeight="1">
      <c r="A216" s="42" t="s">
        <v>236</v>
      </c>
      <c r="B216" s="36" t="s">
        <v>193</v>
      </c>
      <c r="C216" s="36" t="s">
        <v>237</v>
      </c>
      <c r="D216" s="38">
        <v>1750</v>
      </c>
      <c r="E216" s="38">
        <v>1750</v>
      </c>
      <c r="F216" s="40" t="s">
        <v>58</v>
      </c>
      <c r="G216" s="38">
        <v>9322</v>
      </c>
      <c r="H216" s="38">
        <v>27143</v>
      </c>
      <c r="J216" s="40"/>
    </row>
    <row r="217" spans="1:10" ht="13.5" thickBot="1">
      <c r="A217" s="43" t="s">
        <v>48</v>
      </c>
      <c r="B217" s="44"/>
      <c r="C217" s="44"/>
      <c r="D217" s="45">
        <f>SUM(D180:D216)</f>
        <v>131512.4868</v>
      </c>
      <c r="E217" s="45">
        <f>SUM(E181:E216)</f>
        <v>294824.4736</v>
      </c>
      <c r="F217" s="45">
        <f>SUM(F181:F216)</f>
        <v>0</v>
      </c>
      <c r="G217" s="45">
        <f>SUM(G180:G216)</f>
        <v>418310</v>
      </c>
      <c r="H217" s="45">
        <f>SUM(H180:H216)</f>
        <v>1079584</v>
      </c>
      <c r="J217" s="40"/>
    </row>
    <row r="218" spans="1:10" ht="13.5" thickTop="1">
      <c r="A218" s="43"/>
      <c r="B218" s="46"/>
      <c r="C218" s="46"/>
      <c r="D218" s="7"/>
      <c r="E218" s="7"/>
      <c r="F218" s="7"/>
      <c r="G218" s="7"/>
      <c r="H218" s="7"/>
      <c r="J218" s="40"/>
    </row>
    <row r="219" spans="1:10" ht="12.75">
      <c r="A219" s="34" t="s">
        <v>263</v>
      </c>
      <c r="B219" s="36"/>
      <c r="C219" s="41"/>
      <c r="D219" s="40"/>
      <c r="E219" s="40"/>
      <c r="F219" s="40"/>
      <c r="G219" s="40"/>
      <c r="H219" s="40"/>
      <c r="J219" s="40"/>
    </row>
    <row r="220" spans="1:10" ht="12.75">
      <c r="A220" s="42"/>
      <c r="B220" s="36"/>
      <c r="C220" s="36"/>
      <c r="D220" s="40"/>
      <c r="E220" s="40"/>
      <c r="F220" s="40"/>
      <c r="G220" s="40"/>
      <c r="H220" s="40"/>
      <c r="J220" s="40"/>
    </row>
    <row r="221" spans="1:10" ht="12.75">
      <c r="A221" s="36"/>
      <c r="B221" s="93" t="s">
        <v>192</v>
      </c>
      <c r="C221" s="93" t="s">
        <v>194</v>
      </c>
      <c r="D221" s="73">
        <v>39721</v>
      </c>
      <c r="E221" s="61">
        <v>39447</v>
      </c>
      <c r="F221" s="93" t="s">
        <v>203</v>
      </c>
      <c r="G221" s="73">
        <v>39721</v>
      </c>
      <c r="H221" s="61">
        <v>39447</v>
      </c>
      <c r="J221" s="40"/>
    </row>
    <row r="222" spans="1:10" ht="12.75">
      <c r="A222" s="36"/>
      <c r="B222" s="93"/>
      <c r="C222" s="93"/>
      <c r="D222" s="74" t="s">
        <v>202</v>
      </c>
      <c r="E222" s="40" t="s">
        <v>202</v>
      </c>
      <c r="F222" s="93"/>
      <c r="G222" s="77" t="s">
        <v>58</v>
      </c>
      <c r="H222" s="40" t="s">
        <v>58</v>
      </c>
      <c r="J222" s="40"/>
    </row>
    <row r="223" spans="1:10" ht="12.75">
      <c r="A223" s="36" t="s">
        <v>343</v>
      </c>
      <c r="B223" s="36" t="s">
        <v>193</v>
      </c>
      <c r="C223" s="77" t="s">
        <v>393</v>
      </c>
      <c r="D223" s="74">
        <v>340</v>
      </c>
      <c r="E223" s="74">
        <v>340</v>
      </c>
      <c r="F223" s="38" t="s">
        <v>212</v>
      </c>
      <c r="G223" s="38">
        <v>15508</v>
      </c>
      <c r="H223" s="38">
        <v>57627.36</v>
      </c>
      <c r="J223" s="40"/>
    </row>
    <row r="224" spans="1:10" ht="12.75">
      <c r="A224" s="36" t="s">
        <v>343</v>
      </c>
      <c r="B224" s="36" t="s">
        <v>193</v>
      </c>
      <c r="C224" s="77" t="s">
        <v>392</v>
      </c>
      <c r="D224" s="40">
        <v>45</v>
      </c>
      <c r="E224" s="40">
        <v>45</v>
      </c>
      <c r="F224" s="38" t="s">
        <v>212</v>
      </c>
      <c r="G224" s="38">
        <v>27830</v>
      </c>
      <c r="H224" s="38">
        <v>28635.7</v>
      </c>
      <c r="J224" s="40"/>
    </row>
    <row r="225" spans="1:10" ht="12.75">
      <c r="A225" s="36" t="s">
        <v>277</v>
      </c>
      <c r="B225" s="36" t="s">
        <v>193</v>
      </c>
      <c r="C225" s="41" t="s">
        <v>278</v>
      </c>
      <c r="D225" s="74">
        <v>100</v>
      </c>
      <c r="E225" s="74">
        <v>100</v>
      </c>
      <c r="F225" s="38" t="s">
        <v>212</v>
      </c>
      <c r="G225" s="38">
        <v>7346</v>
      </c>
      <c r="H225" s="38">
        <v>9767.42</v>
      </c>
      <c r="J225" s="40"/>
    </row>
    <row r="226" spans="1:10" ht="12.75">
      <c r="A226" s="36" t="s">
        <v>320</v>
      </c>
      <c r="B226" s="36" t="s">
        <v>193</v>
      </c>
      <c r="C226" s="41" t="s">
        <v>335</v>
      </c>
      <c r="D226" s="40">
        <v>200</v>
      </c>
      <c r="E226" s="40">
        <v>200</v>
      </c>
      <c r="F226" s="38" t="s">
        <v>212</v>
      </c>
      <c r="G226" s="38">
        <v>2413</v>
      </c>
      <c r="H226" s="38">
        <v>4768.31</v>
      </c>
      <c r="J226" s="40"/>
    </row>
    <row r="227" spans="1:10" ht="12.75">
      <c r="A227" s="36" t="s">
        <v>238</v>
      </c>
      <c r="B227" s="36" t="s">
        <v>193</v>
      </c>
      <c r="C227" s="41" t="s">
        <v>241</v>
      </c>
      <c r="D227" s="74">
        <v>50</v>
      </c>
      <c r="E227" s="74">
        <v>145</v>
      </c>
      <c r="F227" s="38" t="s">
        <v>212</v>
      </c>
      <c r="G227" s="38">
        <v>9366</v>
      </c>
      <c r="H227" s="38">
        <v>41708.37</v>
      </c>
      <c r="J227" s="40"/>
    </row>
    <row r="228" spans="1:10" ht="12.75">
      <c r="A228" s="42" t="s">
        <v>315</v>
      </c>
      <c r="B228" s="36" t="s">
        <v>193</v>
      </c>
      <c r="C228" s="36" t="s">
        <v>334</v>
      </c>
      <c r="D228" s="40">
        <v>105</v>
      </c>
      <c r="E228" s="40">
        <v>105</v>
      </c>
      <c r="F228" s="38" t="s">
        <v>212</v>
      </c>
      <c r="G228" s="38">
        <v>5606</v>
      </c>
      <c r="H228" s="38">
        <v>8699.14</v>
      </c>
      <c r="J228" s="40"/>
    </row>
    <row r="229" spans="1:10" ht="12.75">
      <c r="A229" s="42" t="s">
        <v>239</v>
      </c>
      <c r="B229" s="36" t="s">
        <v>193</v>
      </c>
      <c r="C229" s="36" t="s">
        <v>240</v>
      </c>
      <c r="D229" s="40">
        <v>50</v>
      </c>
      <c r="E229" s="40">
        <v>50</v>
      </c>
      <c r="F229" s="38" t="s">
        <v>212</v>
      </c>
      <c r="G229" s="38">
        <v>6386</v>
      </c>
      <c r="H229" s="38">
        <v>7305.03</v>
      </c>
      <c r="J229" s="40"/>
    </row>
    <row r="230" spans="1:10" ht="12.75">
      <c r="A230" s="42" t="s">
        <v>242</v>
      </c>
      <c r="B230" s="36" t="s">
        <v>193</v>
      </c>
      <c r="C230" s="36" t="s">
        <v>243</v>
      </c>
      <c r="D230" s="40" t="s">
        <v>443</v>
      </c>
      <c r="E230" s="40">
        <v>97</v>
      </c>
      <c r="F230" s="38" t="s">
        <v>212</v>
      </c>
      <c r="G230" s="38" t="s">
        <v>443</v>
      </c>
      <c r="H230" s="38">
        <v>16679.79</v>
      </c>
      <c r="J230" s="40"/>
    </row>
    <row r="231" spans="1:10" ht="12.75">
      <c r="A231" s="42" t="s">
        <v>333</v>
      </c>
      <c r="B231" s="36" t="s">
        <v>193</v>
      </c>
      <c r="C231" s="36" t="s">
        <v>332</v>
      </c>
      <c r="D231" s="40">
        <v>50</v>
      </c>
      <c r="E231" s="40">
        <v>50</v>
      </c>
      <c r="F231" s="38" t="s">
        <v>212</v>
      </c>
      <c r="G231" s="38">
        <v>3028</v>
      </c>
      <c r="H231" s="38">
        <v>4045.63</v>
      </c>
      <c r="J231" s="40"/>
    </row>
    <row r="232" spans="1:10" ht="12.75">
      <c r="A232" s="42" t="s">
        <v>257</v>
      </c>
      <c r="B232" s="36" t="s">
        <v>193</v>
      </c>
      <c r="C232" s="36" t="s">
        <v>244</v>
      </c>
      <c r="D232" s="40">
        <v>290</v>
      </c>
      <c r="E232" s="40">
        <v>290</v>
      </c>
      <c r="F232" s="38" t="s">
        <v>212</v>
      </c>
      <c r="G232" s="38">
        <v>7045</v>
      </c>
      <c r="H232" s="38">
        <v>12557.6</v>
      </c>
      <c r="J232" s="40"/>
    </row>
    <row r="233" spans="1:10" ht="12.75">
      <c r="A233" s="42" t="s">
        <v>279</v>
      </c>
      <c r="B233" s="36" t="s">
        <v>193</v>
      </c>
      <c r="C233" s="36" t="s">
        <v>280</v>
      </c>
      <c r="D233" s="40">
        <v>230</v>
      </c>
      <c r="E233" s="40">
        <v>230</v>
      </c>
      <c r="F233" s="38" t="s">
        <v>212</v>
      </c>
      <c r="G233" s="38">
        <v>9055</v>
      </c>
      <c r="H233" s="38">
        <v>11183.04</v>
      </c>
      <c r="J233" s="40"/>
    </row>
    <row r="234" spans="1:10" ht="12.75">
      <c r="A234" s="42" t="s">
        <v>344</v>
      </c>
      <c r="B234" s="36" t="s">
        <v>193</v>
      </c>
      <c r="C234" s="36" t="s">
        <v>347</v>
      </c>
      <c r="D234" s="40">
        <v>160</v>
      </c>
      <c r="E234" s="40">
        <v>80</v>
      </c>
      <c r="F234" s="38" t="s">
        <v>212</v>
      </c>
      <c r="G234" s="38">
        <v>12921</v>
      </c>
      <c r="H234" s="38">
        <v>8949.88</v>
      </c>
      <c r="J234" s="40"/>
    </row>
    <row r="235" spans="1:10" ht="12.75">
      <c r="A235" s="42" t="s">
        <v>245</v>
      </c>
      <c r="B235" s="36" t="s">
        <v>193</v>
      </c>
      <c r="C235" s="36" t="s">
        <v>246</v>
      </c>
      <c r="D235" s="40">
        <v>1290</v>
      </c>
      <c r="E235" s="40">
        <v>690</v>
      </c>
      <c r="F235" s="38" t="s">
        <v>212</v>
      </c>
      <c r="G235" s="38">
        <v>11227</v>
      </c>
      <c r="H235" s="38">
        <v>8501.99</v>
      </c>
      <c r="J235" s="40"/>
    </row>
    <row r="236" spans="1:10" ht="12.75">
      <c r="A236" s="42" t="s">
        <v>281</v>
      </c>
      <c r="B236" s="36" t="s">
        <v>193</v>
      </c>
      <c r="C236" s="36" t="s">
        <v>282</v>
      </c>
      <c r="D236" s="40">
        <v>410</v>
      </c>
      <c r="E236" s="40">
        <v>410</v>
      </c>
      <c r="F236" s="38" t="s">
        <v>212</v>
      </c>
      <c r="G236" s="38">
        <v>8660</v>
      </c>
      <c r="H236" s="38">
        <v>9999.57</v>
      </c>
      <c r="J236" s="40"/>
    </row>
    <row r="237" spans="1:10" ht="12.75">
      <c r="A237" s="42" t="s">
        <v>247</v>
      </c>
      <c r="B237" s="36" t="s">
        <v>193</v>
      </c>
      <c r="C237" s="36" t="s">
        <v>248</v>
      </c>
      <c r="D237" s="40">
        <v>80</v>
      </c>
      <c r="E237" s="40">
        <v>80</v>
      </c>
      <c r="F237" s="38" t="s">
        <v>212</v>
      </c>
      <c r="G237" s="38">
        <v>5382</v>
      </c>
      <c r="H237" s="38">
        <v>5039.78</v>
      </c>
      <c r="J237" s="40"/>
    </row>
    <row r="238" spans="1:8" ht="12.75">
      <c r="A238" s="42" t="s">
        <v>249</v>
      </c>
      <c r="B238" s="36" t="s">
        <v>193</v>
      </c>
      <c r="C238" s="36" t="s">
        <v>250</v>
      </c>
      <c r="D238" s="40">
        <v>119</v>
      </c>
      <c r="E238" s="40">
        <v>109</v>
      </c>
      <c r="F238" s="38" t="s">
        <v>212</v>
      </c>
      <c r="G238" s="38">
        <v>18876</v>
      </c>
      <c r="H238" s="38">
        <v>21638.33</v>
      </c>
    </row>
    <row r="239" spans="1:8" ht="12.75">
      <c r="A239" s="42" t="s">
        <v>316</v>
      </c>
      <c r="B239" s="36" t="s">
        <v>193</v>
      </c>
      <c r="C239" s="36" t="s">
        <v>330</v>
      </c>
      <c r="D239" s="40">
        <v>70</v>
      </c>
      <c r="E239" s="40">
        <v>70</v>
      </c>
      <c r="F239" s="38" t="s">
        <v>212</v>
      </c>
      <c r="G239" s="38">
        <v>5025</v>
      </c>
      <c r="H239" s="38">
        <v>5134.05</v>
      </c>
    </row>
    <row r="240" spans="1:8" ht="12.75">
      <c r="A240" s="42" t="s">
        <v>317</v>
      </c>
      <c r="B240" s="36" t="s">
        <v>193</v>
      </c>
      <c r="C240" s="36" t="s">
        <v>331</v>
      </c>
      <c r="D240" s="40">
        <v>345</v>
      </c>
      <c r="E240" s="40">
        <v>345</v>
      </c>
      <c r="F240" s="38" t="s">
        <v>212</v>
      </c>
      <c r="G240" s="38">
        <v>4271</v>
      </c>
      <c r="H240" s="38">
        <v>6612.66</v>
      </c>
    </row>
    <row r="241" spans="1:8" ht="12.75">
      <c r="A241" s="42" t="s">
        <v>251</v>
      </c>
      <c r="B241" s="36" t="s">
        <v>193</v>
      </c>
      <c r="C241" s="36" t="s">
        <v>252</v>
      </c>
      <c r="D241" s="40">
        <v>44</v>
      </c>
      <c r="E241" s="40">
        <v>44</v>
      </c>
      <c r="F241" s="38" t="s">
        <v>212</v>
      </c>
      <c r="G241" s="38">
        <v>9420</v>
      </c>
      <c r="H241" s="38">
        <v>10123.69</v>
      </c>
    </row>
    <row r="242" spans="1:8" ht="12.75">
      <c r="A242" s="47" t="s">
        <v>253</v>
      </c>
      <c r="B242" s="36" t="s">
        <v>193</v>
      </c>
      <c r="C242" s="47" t="s">
        <v>254</v>
      </c>
      <c r="D242" s="40">
        <v>102</v>
      </c>
      <c r="E242" s="40">
        <v>52</v>
      </c>
      <c r="F242" s="38" t="s">
        <v>212</v>
      </c>
      <c r="G242" s="38">
        <v>11543</v>
      </c>
      <c r="H242" s="38">
        <v>9346.52</v>
      </c>
    </row>
    <row r="243" spans="1:8" ht="12.75">
      <c r="A243" s="47" t="s">
        <v>255</v>
      </c>
      <c r="B243" s="36" t="s">
        <v>193</v>
      </c>
      <c r="C243" s="47" t="s">
        <v>256</v>
      </c>
      <c r="D243" s="40">
        <v>533</v>
      </c>
      <c r="E243" s="40">
        <v>533</v>
      </c>
      <c r="F243" s="38" t="s">
        <v>212</v>
      </c>
      <c r="G243" s="38">
        <v>7912</v>
      </c>
      <c r="H243" s="38">
        <v>8412.63</v>
      </c>
    </row>
    <row r="244" spans="1:8" ht="12.75">
      <c r="A244" s="47" t="s">
        <v>345</v>
      </c>
      <c r="B244" s="36" t="s">
        <v>193</v>
      </c>
      <c r="C244" s="47" t="s">
        <v>348</v>
      </c>
      <c r="D244" s="40">
        <v>130</v>
      </c>
      <c r="E244" s="40">
        <v>130</v>
      </c>
      <c r="F244" s="38" t="s">
        <v>212</v>
      </c>
      <c r="G244" s="38">
        <v>7246</v>
      </c>
      <c r="H244" s="38">
        <v>10625.44</v>
      </c>
    </row>
    <row r="245" spans="1:8" ht="12.75">
      <c r="A245" s="47" t="s">
        <v>283</v>
      </c>
      <c r="B245" s="36" t="s">
        <v>193</v>
      </c>
      <c r="C245" s="47" t="s">
        <v>284</v>
      </c>
      <c r="D245" s="40">
        <v>1050</v>
      </c>
      <c r="E245" s="40">
        <v>1050</v>
      </c>
      <c r="F245" s="38" t="s">
        <v>212</v>
      </c>
      <c r="G245" s="38">
        <v>9631</v>
      </c>
      <c r="H245" s="38">
        <v>13759.26</v>
      </c>
    </row>
    <row r="246" spans="1:8" ht="12.75">
      <c r="A246" s="47" t="s">
        <v>367</v>
      </c>
      <c r="B246" s="36" t="s">
        <v>193</v>
      </c>
      <c r="C246" s="47" t="s">
        <v>328</v>
      </c>
      <c r="D246" s="40">
        <v>145</v>
      </c>
      <c r="E246" s="40">
        <v>145</v>
      </c>
      <c r="F246" s="38" t="s">
        <v>212</v>
      </c>
      <c r="G246" s="38">
        <v>11959</v>
      </c>
      <c r="H246" s="38">
        <v>16008.96</v>
      </c>
    </row>
    <row r="247" spans="1:8" ht="12.75">
      <c r="A247" s="47" t="s">
        <v>285</v>
      </c>
      <c r="B247" s="36" t="s">
        <v>193</v>
      </c>
      <c r="C247" s="47" t="s">
        <v>286</v>
      </c>
      <c r="D247" s="40">
        <v>220</v>
      </c>
      <c r="E247" s="40">
        <v>220</v>
      </c>
      <c r="F247" s="38" t="s">
        <v>212</v>
      </c>
      <c r="G247" s="38">
        <v>4867</v>
      </c>
      <c r="H247" s="38">
        <v>8128.04</v>
      </c>
    </row>
    <row r="248" spans="1:8" ht="12.75">
      <c r="A248" s="47" t="s">
        <v>441</v>
      </c>
      <c r="B248" s="36" t="s">
        <v>193</v>
      </c>
      <c r="C248" s="47" t="s">
        <v>442</v>
      </c>
      <c r="D248" s="40">
        <v>180</v>
      </c>
      <c r="E248" s="40" t="s">
        <v>443</v>
      </c>
      <c r="F248" s="38" t="s">
        <v>212</v>
      </c>
      <c r="G248" s="38">
        <v>10336</v>
      </c>
      <c r="H248" s="38" t="s">
        <v>443</v>
      </c>
    </row>
    <row r="249" spans="1:8" ht="12.75">
      <c r="A249" s="47" t="s">
        <v>318</v>
      </c>
      <c r="B249" s="36" t="s">
        <v>193</v>
      </c>
      <c r="C249" s="47" t="s">
        <v>329</v>
      </c>
      <c r="D249" s="40">
        <v>1000</v>
      </c>
      <c r="E249" s="40">
        <v>1000</v>
      </c>
      <c r="F249" s="38" t="s">
        <v>212</v>
      </c>
      <c r="G249" s="38">
        <v>5032</v>
      </c>
      <c r="H249" s="38">
        <v>13738.19</v>
      </c>
    </row>
    <row r="250" spans="1:8" ht="12.75">
      <c r="A250" s="47" t="s">
        <v>287</v>
      </c>
      <c r="B250" s="36" t="s">
        <v>193</v>
      </c>
      <c r="C250" s="47" t="s">
        <v>288</v>
      </c>
      <c r="D250" s="40">
        <v>100</v>
      </c>
      <c r="E250" s="40">
        <v>100</v>
      </c>
      <c r="F250" s="38" t="s">
        <v>212</v>
      </c>
      <c r="G250" s="38">
        <v>3912</v>
      </c>
      <c r="H250" s="38">
        <v>9728.3</v>
      </c>
    </row>
    <row r="251" spans="1:8" ht="12.75">
      <c r="A251" s="47" t="s">
        <v>319</v>
      </c>
      <c r="B251" s="36" t="s">
        <v>193</v>
      </c>
      <c r="C251" s="47" t="s">
        <v>336</v>
      </c>
      <c r="D251" s="40">
        <v>15</v>
      </c>
      <c r="E251" s="40">
        <v>15</v>
      </c>
      <c r="F251" s="38" t="s">
        <v>212</v>
      </c>
      <c r="G251" s="38">
        <v>5637</v>
      </c>
      <c r="H251" s="38">
        <v>5855.46</v>
      </c>
    </row>
    <row r="252" spans="1:8" ht="13.5" thickBot="1">
      <c r="A252" s="43" t="s">
        <v>48</v>
      </c>
      <c r="B252" s="44"/>
      <c r="C252" s="44"/>
      <c r="D252" s="45">
        <f>SUM(D223:D251)</f>
        <v>7453</v>
      </c>
      <c r="E252" s="45">
        <f>SUM(E223:E251)</f>
        <v>6725</v>
      </c>
      <c r="F252" s="45">
        <f>SUM(F224:F250)</f>
        <v>0</v>
      </c>
      <c r="G252" s="45">
        <f>SUM(G223:G251)</f>
        <v>247440</v>
      </c>
      <c r="H252" s="45">
        <f>SUM(H223:H251)</f>
        <v>374580.14</v>
      </c>
    </row>
    <row r="253" spans="1:6" ht="13.5" thickTop="1">
      <c r="A253" s="48" t="s">
        <v>175</v>
      </c>
      <c r="B253" s="48"/>
      <c r="C253" s="48"/>
      <c r="D253" s="48"/>
      <c r="E253" s="48"/>
      <c r="F253" s="48"/>
    </row>
    <row r="254" spans="1:6" ht="12.75">
      <c r="A254" s="48"/>
      <c r="B254" s="48"/>
      <c r="C254" s="48"/>
      <c r="D254" s="48"/>
      <c r="E254" s="48"/>
      <c r="F254" s="48"/>
    </row>
    <row r="255" spans="1:8" ht="12.75">
      <c r="A255" s="36"/>
      <c r="B255" s="93" t="s">
        <v>192</v>
      </c>
      <c r="C255" s="93" t="s">
        <v>194</v>
      </c>
      <c r="D255" s="73">
        <v>39721</v>
      </c>
      <c r="E255" s="61">
        <v>39447</v>
      </c>
      <c r="F255" s="93" t="s">
        <v>203</v>
      </c>
      <c r="G255" s="73">
        <v>39721</v>
      </c>
      <c r="H255" s="61">
        <v>39447</v>
      </c>
    </row>
    <row r="256" spans="1:8" ht="12.75">
      <c r="A256" s="36"/>
      <c r="B256" s="93"/>
      <c r="C256" s="93"/>
      <c r="D256" s="74" t="s">
        <v>202</v>
      </c>
      <c r="E256" s="40" t="s">
        <v>202</v>
      </c>
      <c r="F256" s="93"/>
      <c r="G256" s="74" t="s">
        <v>58</v>
      </c>
      <c r="H256" s="40" t="s">
        <v>58</v>
      </c>
    </row>
    <row r="257" spans="1:8" ht="13.5" thickBot="1">
      <c r="A257" s="42" t="s">
        <v>59</v>
      </c>
      <c r="B257" s="49"/>
      <c r="C257" s="49"/>
      <c r="D257" s="49"/>
      <c r="E257" s="49"/>
      <c r="F257" s="49"/>
      <c r="G257" s="49"/>
      <c r="H257" s="49"/>
    </row>
    <row r="258" spans="1:8" ht="13.5" thickTop="1">
      <c r="A258" s="48" t="s">
        <v>60</v>
      </c>
      <c r="B258" s="48"/>
      <c r="C258" s="48"/>
      <c r="D258" s="50">
        <f>SUM(D259:D284)</f>
        <v>92047</v>
      </c>
      <c r="E258" s="7">
        <f>SUM(E259:E281)</f>
        <v>51311</v>
      </c>
      <c r="F258" s="50"/>
      <c r="G258" s="50">
        <f>SUM(G259:G284)</f>
        <v>1792840</v>
      </c>
      <c r="H258" s="50">
        <f>SUM(H259:H281)</f>
        <v>1462552.6099999999</v>
      </c>
    </row>
    <row r="259" spans="1:8" ht="12.75">
      <c r="A259" s="42" t="s">
        <v>101</v>
      </c>
      <c r="B259" s="36" t="s">
        <v>204</v>
      </c>
      <c r="C259" s="36" t="s">
        <v>205</v>
      </c>
      <c r="D259" s="40">
        <v>185</v>
      </c>
      <c r="E259" s="40">
        <v>185</v>
      </c>
      <c r="F259" s="40" t="s">
        <v>58</v>
      </c>
      <c r="G259" s="40">
        <v>154424</v>
      </c>
      <c r="H259" s="40">
        <v>190509</v>
      </c>
    </row>
    <row r="260" spans="1:8" ht="12.75">
      <c r="A260" s="42" t="s">
        <v>354</v>
      </c>
      <c r="B260" s="36" t="s">
        <v>204</v>
      </c>
      <c r="C260" s="81" t="s">
        <v>396</v>
      </c>
      <c r="D260" s="40">
        <v>70</v>
      </c>
      <c r="E260" s="40">
        <v>50</v>
      </c>
      <c r="F260" s="40" t="s">
        <v>58</v>
      </c>
      <c r="G260" s="40">
        <v>138442</v>
      </c>
      <c r="H260" s="40">
        <v>100628.98</v>
      </c>
    </row>
    <row r="261" spans="1:8" ht="12.75">
      <c r="A261" s="42" t="s">
        <v>87</v>
      </c>
      <c r="B261" s="36" t="s">
        <v>204</v>
      </c>
      <c r="C261" s="36" t="s">
        <v>206</v>
      </c>
      <c r="D261" s="40">
        <v>0</v>
      </c>
      <c r="E261" s="40">
        <v>10</v>
      </c>
      <c r="F261" s="38" t="s">
        <v>212</v>
      </c>
      <c r="G261" s="40">
        <v>0</v>
      </c>
      <c r="H261" s="40">
        <v>3942.54</v>
      </c>
    </row>
    <row r="262" spans="1:8" ht="12.75">
      <c r="A262" s="42" t="s">
        <v>291</v>
      </c>
      <c r="B262" s="36" t="s">
        <v>204</v>
      </c>
      <c r="C262" s="36" t="s">
        <v>397</v>
      </c>
      <c r="D262" s="40">
        <v>35</v>
      </c>
      <c r="E262" s="40">
        <v>35</v>
      </c>
      <c r="F262" s="40" t="s">
        <v>58</v>
      </c>
      <c r="G262" s="40">
        <v>35288</v>
      </c>
      <c r="H262" s="40">
        <v>35906.09</v>
      </c>
    </row>
    <row r="263" spans="1:8" ht="12.75">
      <c r="A263" s="42" t="s">
        <v>102</v>
      </c>
      <c r="B263" s="36" t="s">
        <v>204</v>
      </c>
      <c r="C263" s="36" t="s">
        <v>207</v>
      </c>
      <c r="D263" s="40">
        <v>0</v>
      </c>
      <c r="E263" s="40">
        <v>90</v>
      </c>
      <c r="F263" s="38" t="s">
        <v>58</v>
      </c>
      <c r="G263" s="40">
        <v>0</v>
      </c>
      <c r="H263" s="40">
        <v>9325.49</v>
      </c>
    </row>
    <row r="264" spans="1:8" ht="12.75">
      <c r="A264" s="42" t="s">
        <v>86</v>
      </c>
      <c r="B264" s="36" t="s">
        <v>204</v>
      </c>
      <c r="C264" s="36" t="s">
        <v>208</v>
      </c>
      <c r="D264" s="40">
        <v>37</v>
      </c>
      <c r="E264" s="40">
        <v>37</v>
      </c>
      <c r="F264" s="38" t="s">
        <v>58</v>
      </c>
      <c r="G264" s="40">
        <v>38124</v>
      </c>
      <c r="H264" s="40">
        <v>37323.5</v>
      </c>
    </row>
    <row r="265" spans="1:8" ht="12.75">
      <c r="A265" s="42" t="s">
        <v>323</v>
      </c>
      <c r="B265" s="36" t="s">
        <v>204</v>
      </c>
      <c r="C265" s="36" t="s">
        <v>368</v>
      </c>
      <c r="D265" s="40">
        <v>32</v>
      </c>
      <c r="E265" s="40">
        <v>32</v>
      </c>
      <c r="F265" s="38" t="s">
        <v>58</v>
      </c>
      <c r="G265" s="40">
        <v>63592</v>
      </c>
      <c r="H265" s="40">
        <v>63520.55</v>
      </c>
    </row>
    <row r="266" spans="1:8" ht="12.75">
      <c r="A266" s="42" t="s">
        <v>266</v>
      </c>
      <c r="B266" s="36" t="s">
        <v>204</v>
      </c>
      <c r="C266" s="36" t="s">
        <v>300</v>
      </c>
      <c r="D266" s="40">
        <v>48</v>
      </c>
      <c r="E266" s="40">
        <v>48</v>
      </c>
      <c r="F266" s="38" t="s">
        <v>58</v>
      </c>
      <c r="G266" s="40">
        <v>71737</v>
      </c>
      <c r="H266" s="40">
        <v>97164.11</v>
      </c>
    </row>
    <row r="267" spans="1:8" ht="12.75">
      <c r="A267" s="42" t="s">
        <v>270</v>
      </c>
      <c r="B267" s="36" t="s">
        <v>204</v>
      </c>
      <c r="C267" s="36" t="s">
        <v>371</v>
      </c>
      <c r="D267" s="40">
        <v>30</v>
      </c>
      <c r="E267" s="40">
        <v>30</v>
      </c>
      <c r="F267" s="38" t="s">
        <v>212</v>
      </c>
      <c r="G267" s="40">
        <v>61272</v>
      </c>
      <c r="H267" s="40">
        <v>59606.07</v>
      </c>
    </row>
    <row r="268" spans="1:8" ht="12.75">
      <c r="A268" s="42" t="s">
        <v>103</v>
      </c>
      <c r="B268" s="36" t="s">
        <v>204</v>
      </c>
      <c r="C268" s="36" t="s">
        <v>209</v>
      </c>
      <c r="D268" s="40" t="s">
        <v>443</v>
      </c>
      <c r="E268" s="40">
        <v>50</v>
      </c>
      <c r="F268" s="38" t="s">
        <v>58</v>
      </c>
      <c r="G268" s="40" t="s">
        <v>443</v>
      </c>
      <c r="H268" s="40">
        <v>51892.95</v>
      </c>
    </row>
    <row r="269" spans="1:8" ht="12.75">
      <c r="A269" s="42" t="s">
        <v>258</v>
      </c>
      <c r="B269" s="36" t="s">
        <v>204</v>
      </c>
      <c r="C269" s="36" t="s">
        <v>305</v>
      </c>
      <c r="D269" s="40">
        <v>47</v>
      </c>
      <c r="E269" s="40">
        <v>12</v>
      </c>
      <c r="F269" s="38" t="s">
        <v>212</v>
      </c>
      <c r="G269" s="40">
        <v>94302</v>
      </c>
      <c r="H269" s="40">
        <v>23513.87</v>
      </c>
    </row>
    <row r="270" spans="1:8" ht="12.75">
      <c r="A270" s="42" t="s">
        <v>289</v>
      </c>
      <c r="B270" s="36" t="s">
        <v>204</v>
      </c>
      <c r="C270" s="36" t="s">
        <v>210</v>
      </c>
      <c r="D270" s="40">
        <v>120</v>
      </c>
      <c r="E270" s="40">
        <v>120</v>
      </c>
      <c r="F270" s="40" t="s">
        <v>212</v>
      </c>
      <c r="G270" s="40">
        <v>247590</v>
      </c>
      <c r="H270" s="40">
        <v>257036.65</v>
      </c>
    </row>
    <row r="271" spans="1:8" ht="12.75">
      <c r="A271" s="42" t="s">
        <v>219</v>
      </c>
      <c r="B271" s="36" t="s">
        <v>204</v>
      </c>
      <c r="C271" s="36" t="s">
        <v>376</v>
      </c>
      <c r="D271" s="40">
        <v>200</v>
      </c>
      <c r="E271" s="40">
        <v>200</v>
      </c>
      <c r="F271" s="38" t="s">
        <v>212</v>
      </c>
      <c r="G271" s="40">
        <v>22942</v>
      </c>
      <c r="H271" s="40">
        <v>31500.6</v>
      </c>
    </row>
    <row r="272" spans="1:8" ht="12.75">
      <c r="A272" s="42" t="s">
        <v>104</v>
      </c>
      <c r="B272" s="36" t="s">
        <v>204</v>
      </c>
      <c r="C272" s="85" t="s">
        <v>400</v>
      </c>
      <c r="D272" s="40">
        <v>200</v>
      </c>
      <c r="E272" s="40">
        <v>200</v>
      </c>
      <c r="F272" s="38" t="s">
        <v>212</v>
      </c>
      <c r="G272" s="40">
        <v>42132</v>
      </c>
      <c r="H272" s="40">
        <v>48387.23</v>
      </c>
    </row>
    <row r="273" spans="1:8" ht="12.75">
      <c r="A273" s="85" t="s">
        <v>457</v>
      </c>
      <c r="B273" s="36" t="s">
        <v>204</v>
      </c>
      <c r="C273" s="85" t="s">
        <v>458</v>
      </c>
      <c r="D273" s="40">
        <v>520</v>
      </c>
      <c r="E273" s="40" t="s">
        <v>443</v>
      </c>
      <c r="F273" s="38" t="s">
        <v>212</v>
      </c>
      <c r="G273" s="40">
        <v>11299</v>
      </c>
      <c r="H273" s="40" t="s">
        <v>443</v>
      </c>
    </row>
    <row r="274" spans="1:8" ht="12.75">
      <c r="A274" s="85" t="s">
        <v>475</v>
      </c>
      <c r="B274" s="36" t="s">
        <v>204</v>
      </c>
      <c r="C274" s="85" t="s">
        <v>476</v>
      </c>
      <c r="D274" s="40">
        <v>50000</v>
      </c>
      <c r="E274" s="40" t="s">
        <v>443</v>
      </c>
      <c r="F274" s="38" t="s">
        <v>212</v>
      </c>
      <c r="G274" s="40">
        <v>51379</v>
      </c>
      <c r="H274" s="40" t="s">
        <v>443</v>
      </c>
    </row>
    <row r="275" spans="1:8" ht="12.75">
      <c r="A275" s="85" t="s">
        <v>474</v>
      </c>
      <c r="B275" s="36" t="s">
        <v>204</v>
      </c>
      <c r="C275" s="85" t="s">
        <v>477</v>
      </c>
      <c r="D275" s="40">
        <v>40000</v>
      </c>
      <c r="E275" s="40" t="s">
        <v>443</v>
      </c>
      <c r="F275" s="38" t="s">
        <v>212</v>
      </c>
      <c r="G275" s="40">
        <v>42135</v>
      </c>
      <c r="H275" s="40" t="s">
        <v>443</v>
      </c>
    </row>
    <row r="276" spans="1:8" ht="12.75">
      <c r="A276" s="42" t="s">
        <v>346</v>
      </c>
      <c r="B276" s="36" t="s">
        <v>204</v>
      </c>
      <c r="C276" s="36" t="s">
        <v>399</v>
      </c>
      <c r="D276" s="40" t="s">
        <v>443</v>
      </c>
      <c r="E276" s="40">
        <v>50000</v>
      </c>
      <c r="F276" s="38" t="s">
        <v>212</v>
      </c>
      <c r="G276" s="40" t="s">
        <v>443</v>
      </c>
      <c r="H276" s="40">
        <v>89680.3</v>
      </c>
    </row>
    <row r="277" spans="1:8" ht="12.75">
      <c r="A277" s="42" t="s">
        <v>290</v>
      </c>
      <c r="B277" s="36" t="s">
        <v>204</v>
      </c>
      <c r="C277" s="36" t="s">
        <v>211</v>
      </c>
      <c r="D277" s="40">
        <v>58</v>
      </c>
      <c r="E277" s="40">
        <v>58</v>
      </c>
      <c r="F277" s="40" t="s">
        <v>212</v>
      </c>
      <c r="G277" s="40">
        <v>115441</v>
      </c>
      <c r="H277" s="40">
        <v>113500.16</v>
      </c>
    </row>
    <row r="278" spans="1:8" ht="12.75">
      <c r="A278" s="42" t="s">
        <v>292</v>
      </c>
      <c r="B278" s="36" t="s">
        <v>204</v>
      </c>
      <c r="C278" s="36" t="s">
        <v>293</v>
      </c>
      <c r="D278" s="40">
        <v>10</v>
      </c>
      <c r="E278" s="40">
        <v>10</v>
      </c>
      <c r="F278" s="40" t="s">
        <v>212</v>
      </c>
      <c r="G278" s="40">
        <v>20982</v>
      </c>
      <c r="H278" s="40">
        <v>20663.93</v>
      </c>
    </row>
    <row r="279" spans="1:8" ht="12.75">
      <c r="A279" s="42" t="s">
        <v>353</v>
      </c>
      <c r="B279" s="36" t="s">
        <v>204</v>
      </c>
      <c r="C279" s="51" t="s">
        <v>398</v>
      </c>
      <c r="D279" s="40">
        <v>50</v>
      </c>
      <c r="E279" s="40">
        <v>50</v>
      </c>
      <c r="F279" s="40" t="s">
        <v>212</v>
      </c>
      <c r="G279" s="40">
        <v>101366</v>
      </c>
      <c r="H279" s="40">
        <v>101121.3</v>
      </c>
    </row>
    <row r="280" spans="1:8" ht="12.75">
      <c r="A280" s="42" t="s">
        <v>56</v>
      </c>
      <c r="B280" s="36" t="s">
        <v>204</v>
      </c>
      <c r="C280" s="51" t="s">
        <v>370</v>
      </c>
      <c r="D280" s="40">
        <v>0</v>
      </c>
      <c r="E280" s="40">
        <v>44</v>
      </c>
      <c r="F280" s="40" t="s">
        <v>212</v>
      </c>
      <c r="G280" s="40" t="s">
        <v>443</v>
      </c>
      <c r="H280" s="40">
        <v>28713.62</v>
      </c>
    </row>
    <row r="281" spans="1:8" ht="12.75">
      <c r="A281" s="42" t="s">
        <v>369</v>
      </c>
      <c r="B281" s="36" t="s">
        <v>204</v>
      </c>
      <c r="C281" s="51" t="s">
        <v>461</v>
      </c>
      <c r="D281" s="40">
        <v>75</v>
      </c>
      <c r="E281" s="40">
        <v>50</v>
      </c>
      <c r="F281" s="40" t="s">
        <v>212</v>
      </c>
      <c r="G281" s="40">
        <v>147695</v>
      </c>
      <c r="H281" s="40">
        <v>98615.67</v>
      </c>
    </row>
    <row r="282" spans="1:8" ht="12.75">
      <c r="A282" s="4" t="s">
        <v>454</v>
      </c>
      <c r="B282" s="36" t="s">
        <v>204</v>
      </c>
      <c r="C282" s="4" t="s">
        <v>444</v>
      </c>
      <c r="D282" s="5">
        <v>140</v>
      </c>
      <c r="E282" s="5">
        <v>0</v>
      </c>
      <c r="F282" s="40" t="s">
        <v>212</v>
      </c>
      <c r="G282" s="5">
        <v>141879</v>
      </c>
      <c r="H282" s="5">
        <v>0</v>
      </c>
    </row>
    <row r="283" spans="1:8" ht="12.75">
      <c r="A283" s="4" t="s">
        <v>455</v>
      </c>
      <c r="B283" s="36" t="s">
        <v>204</v>
      </c>
      <c r="C283" s="4" t="s">
        <v>460</v>
      </c>
      <c r="D283" s="5">
        <v>40</v>
      </c>
      <c r="E283" s="5"/>
      <c r="F283" s="40" t="s">
        <v>212</v>
      </c>
      <c r="G283" s="5">
        <v>40195</v>
      </c>
      <c r="H283" s="5" t="s">
        <v>443</v>
      </c>
    </row>
    <row r="284" spans="1:8" ht="12.75">
      <c r="A284" s="4" t="s">
        <v>456</v>
      </c>
      <c r="B284" s="36" t="s">
        <v>204</v>
      </c>
      <c r="D284" s="5">
        <v>150</v>
      </c>
      <c r="E284" s="5"/>
      <c r="F284" s="40" t="s">
        <v>212</v>
      </c>
      <c r="G284" s="5">
        <v>150624</v>
      </c>
      <c r="H284" s="5" t="s">
        <v>443</v>
      </c>
    </row>
    <row r="285" spans="1:8" ht="13.5" thickBot="1">
      <c r="A285" s="43" t="s">
        <v>48</v>
      </c>
      <c r="B285" s="53"/>
      <c r="C285" s="53"/>
      <c r="D285" s="54">
        <f>D258</f>
        <v>92047</v>
      </c>
      <c r="E285" s="54">
        <f>E258</f>
        <v>51311</v>
      </c>
      <c r="F285" s="53"/>
      <c r="G285" s="54">
        <f>G258</f>
        <v>1792840</v>
      </c>
      <c r="H285" s="54">
        <f>H258</f>
        <v>1462552.6099999999</v>
      </c>
    </row>
    <row r="286" spans="1:8" ht="13.5" thickTop="1">
      <c r="A286" s="43"/>
      <c r="B286" s="43"/>
      <c r="C286" s="43"/>
      <c r="D286" s="50"/>
      <c r="E286" s="50"/>
      <c r="F286" s="43"/>
      <c r="G286" s="50"/>
      <c r="H286" s="50"/>
    </row>
    <row r="287" spans="1:8" ht="12.75">
      <c r="A287" s="43"/>
      <c r="B287" s="43"/>
      <c r="C287" s="43"/>
      <c r="D287" s="50"/>
      <c r="E287" s="50"/>
      <c r="F287" s="43"/>
      <c r="G287" s="50"/>
      <c r="H287" s="50"/>
    </row>
    <row r="288" spans="1:6" ht="12.75">
      <c r="A288" s="34" t="s">
        <v>267</v>
      </c>
      <c r="B288" s="34"/>
      <c r="C288" s="34"/>
      <c r="D288" s="34"/>
      <c r="E288" s="34"/>
      <c r="F288" s="34"/>
    </row>
    <row r="289" spans="1:6" ht="12.75">
      <c r="A289" s="36"/>
      <c r="B289" s="61">
        <v>39721</v>
      </c>
      <c r="C289" s="61">
        <v>39447</v>
      </c>
      <c r="D289" s="36"/>
      <c r="E289" s="36"/>
      <c r="F289" s="36"/>
    </row>
    <row r="290" spans="1:6" ht="12.75">
      <c r="A290" s="36"/>
      <c r="B290" s="40" t="s">
        <v>58</v>
      </c>
      <c r="C290" s="40" t="s">
        <v>58</v>
      </c>
      <c r="D290" s="36"/>
      <c r="E290" s="36"/>
      <c r="F290" s="36"/>
    </row>
    <row r="291" spans="1:6" ht="12.75">
      <c r="A291" s="42" t="s">
        <v>61</v>
      </c>
      <c r="B291" s="55">
        <f>B292</f>
        <v>0</v>
      </c>
      <c r="C291" s="55">
        <f>C292</f>
        <v>0</v>
      </c>
      <c r="D291" s="42"/>
      <c r="E291" s="42"/>
      <c r="F291" s="42"/>
    </row>
    <row r="292" spans="1:6" ht="12.75">
      <c r="A292" s="42" t="s">
        <v>62</v>
      </c>
      <c r="B292" s="56">
        <v>0</v>
      </c>
      <c r="C292" s="56">
        <v>0</v>
      </c>
      <c r="D292" s="42"/>
      <c r="E292" s="42"/>
      <c r="F292" s="42"/>
    </row>
    <row r="293" spans="1:6" ht="12.75">
      <c r="A293" s="42"/>
      <c r="B293" s="57"/>
      <c r="C293" s="57"/>
      <c r="D293" s="42"/>
      <c r="E293" s="42"/>
      <c r="F293" s="42"/>
    </row>
    <row r="294" spans="1:6" ht="12.75">
      <c r="A294" s="42" t="s">
        <v>63</v>
      </c>
      <c r="B294" s="55">
        <f>B295+B296</f>
        <v>25446</v>
      </c>
      <c r="C294" s="55">
        <f>C295+C296</f>
        <v>51194.13</v>
      </c>
      <c r="D294" s="42"/>
      <c r="E294" s="42"/>
      <c r="F294" s="42"/>
    </row>
    <row r="295" spans="1:6" ht="12.75">
      <c r="A295" s="42" t="s">
        <v>62</v>
      </c>
      <c r="B295" s="56">
        <v>19268</v>
      </c>
      <c r="C295" s="56">
        <v>7874.31</v>
      </c>
      <c r="D295" s="42"/>
      <c r="E295" s="42"/>
      <c r="F295" s="42"/>
    </row>
    <row r="296" spans="1:6" ht="12.75">
      <c r="A296" s="42" t="s">
        <v>259</v>
      </c>
      <c r="B296" s="56">
        <v>6178</v>
      </c>
      <c r="C296" s="56">
        <v>43319.82</v>
      </c>
      <c r="D296" s="42"/>
      <c r="E296" s="42"/>
      <c r="F296" s="42"/>
    </row>
    <row r="297" spans="1:6" ht="12.75">
      <c r="A297" s="42"/>
      <c r="B297" s="57"/>
      <c r="C297" s="57"/>
      <c r="D297" s="42"/>
      <c r="E297" s="42"/>
      <c r="F297" s="42"/>
    </row>
    <row r="298" spans="1:6" ht="12.75">
      <c r="A298" s="42" t="s">
        <v>64</v>
      </c>
      <c r="B298" s="55">
        <f>B299</f>
        <v>325572</v>
      </c>
      <c r="C298" s="55">
        <f>C299</f>
        <v>391456.32</v>
      </c>
      <c r="D298" s="42"/>
      <c r="E298" s="42"/>
      <c r="F298" s="42"/>
    </row>
    <row r="299" spans="1:6" ht="12.75">
      <c r="A299" s="42" t="s">
        <v>62</v>
      </c>
      <c r="B299" s="56">
        <v>325572</v>
      </c>
      <c r="C299" s="56">
        <v>391456.32</v>
      </c>
      <c r="D299" s="42"/>
      <c r="E299" s="42"/>
      <c r="F299" s="42"/>
    </row>
    <row r="300" spans="1:6" ht="12.75">
      <c r="A300" s="42"/>
      <c r="B300" s="57"/>
      <c r="C300" s="57"/>
      <c r="D300" s="42"/>
      <c r="E300" s="42"/>
      <c r="F300" s="42"/>
    </row>
    <row r="301" spans="1:6" ht="13.5" thickBot="1">
      <c r="A301" s="43" t="s">
        <v>48</v>
      </c>
      <c r="B301" s="53">
        <f>B291+B294+B298</f>
        <v>351018</v>
      </c>
      <c r="C301" s="53">
        <f>C291+C294+C298</f>
        <v>442650.45</v>
      </c>
      <c r="D301" s="43"/>
      <c r="E301" s="43"/>
      <c r="F301" s="43"/>
    </row>
    <row r="302" spans="1:6" ht="13.5" thickTop="1">
      <c r="A302" s="43"/>
      <c r="B302" s="43"/>
      <c r="C302" s="43"/>
      <c r="D302" s="43"/>
      <c r="E302" s="43"/>
      <c r="F302" s="43"/>
    </row>
    <row r="303" spans="1:8" ht="12.75">
      <c r="A303" s="43"/>
      <c r="B303" s="43"/>
      <c r="C303" s="43"/>
      <c r="D303" s="43"/>
      <c r="E303" s="43"/>
      <c r="F303" s="43"/>
      <c r="G303" s="46"/>
      <c r="H303" s="46"/>
    </row>
    <row r="304" spans="1:6" ht="12.75">
      <c r="A304" s="34" t="s">
        <v>268</v>
      </c>
      <c r="B304" s="34"/>
      <c r="C304" s="34"/>
      <c r="D304" s="34"/>
      <c r="E304" s="34"/>
      <c r="F304" s="34"/>
    </row>
    <row r="306" spans="1:6" ht="14.25" customHeight="1">
      <c r="A306" s="36"/>
      <c r="B306" s="61">
        <v>39721</v>
      </c>
      <c r="C306" s="61">
        <v>39447</v>
      </c>
      <c r="D306" s="36"/>
      <c r="E306" s="36"/>
      <c r="F306" s="36"/>
    </row>
    <row r="307" spans="1:6" ht="12.75">
      <c r="A307" s="36"/>
      <c r="B307" s="40" t="s">
        <v>58</v>
      </c>
      <c r="C307" s="40" t="s">
        <v>58</v>
      </c>
      <c r="D307" s="36"/>
      <c r="E307" s="36"/>
      <c r="F307" s="36"/>
    </row>
    <row r="308" spans="1:11" ht="12.75">
      <c r="A308" s="42" t="s">
        <v>70</v>
      </c>
      <c r="B308" s="56">
        <v>537.19</v>
      </c>
      <c r="C308" s="56">
        <v>312.01</v>
      </c>
      <c r="D308" s="42"/>
      <c r="E308" s="42"/>
      <c r="F308" s="42"/>
      <c r="J308" s="39"/>
      <c r="K308" s="39"/>
    </row>
    <row r="309" spans="1:11" ht="12.75">
      <c r="A309" s="42" t="s">
        <v>231</v>
      </c>
      <c r="B309" s="56">
        <v>0</v>
      </c>
      <c r="C309" s="56">
        <v>0</v>
      </c>
      <c r="D309" s="42"/>
      <c r="E309" s="42"/>
      <c r="F309" s="42"/>
      <c r="J309" s="36"/>
      <c r="K309" s="36"/>
    </row>
    <row r="310" spans="1:6" ht="12.75">
      <c r="A310" s="42" t="s">
        <v>65</v>
      </c>
      <c r="B310" s="56">
        <v>16345</v>
      </c>
      <c r="C310" s="56">
        <v>11861</v>
      </c>
      <c r="D310" s="42"/>
      <c r="E310" s="42"/>
      <c r="F310" s="42"/>
    </row>
    <row r="311" spans="1:6" ht="12.75">
      <c r="A311" s="42" t="s">
        <v>294</v>
      </c>
      <c r="B311" s="56">
        <v>300</v>
      </c>
      <c r="C311" s="56">
        <v>0</v>
      </c>
      <c r="D311" s="42"/>
      <c r="E311" s="42"/>
      <c r="F311" s="42"/>
    </row>
    <row r="312" spans="1:6" ht="12.75">
      <c r="A312" s="42" t="s">
        <v>479</v>
      </c>
      <c r="B312" s="56">
        <v>4031.49</v>
      </c>
      <c r="C312" s="56"/>
      <c r="D312" s="42"/>
      <c r="E312" s="42"/>
      <c r="F312" s="42"/>
    </row>
    <row r="313" spans="1:6" ht="13.5" thickBot="1">
      <c r="A313" s="43" t="s">
        <v>48</v>
      </c>
      <c r="B313" s="53">
        <f>SUM(B308:B312)</f>
        <v>21213.68</v>
      </c>
      <c r="C313" s="53">
        <f>SUM(C308:C311)</f>
        <v>12173.01</v>
      </c>
      <c r="D313" s="43"/>
      <c r="E313" s="43"/>
      <c r="F313" s="43"/>
    </row>
    <row r="314" spans="1:9" ht="12" customHeight="1" thickTop="1">
      <c r="A314" s="43"/>
      <c r="B314" s="43"/>
      <c r="C314" s="43"/>
      <c r="D314" s="43"/>
      <c r="E314" s="43"/>
      <c r="F314" s="43"/>
      <c r="I314" s="36"/>
    </row>
    <row r="315" spans="1:9" ht="12" customHeight="1">
      <c r="A315" s="43"/>
      <c r="B315" s="43"/>
      <c r="C315" s="43"/>
      <c r="D315" s="43"/>
      <c r="E315" s="43"/>
      <c r="F315" s="43"/>
      <c r="I315" s="36"/>
    </row>
    <row r="316" spans="1:6" ht="12.75">
      <c r="A316" s="34" t="s">
        <v>269</v>
      </c>
      <c r="B316" s="34"/>
      <c r="C316" s="34"/>
      <c r="D316" s="34"/>
      <c r="E316" s="34"/>
      <c r="F316" s="34"/>
    </row>
    <row r="318" spans="1:6" ht="12.75">
      <c r="A318" s="36"/>
      <c r="B318" s="61">
        <v>39721</v>
      </c>
      <c r="C318" s="61">
        <v>39447</v>
      </c>
      <c r="D318" s="36"/>
      <c r="E318" s="36"/>
      <c r="F318" s="36"/>
    </row>
    <row r="319" spans="1:6" ht="12.75">
      <c r="A319" s="36"/>
      <c r="B319" s="40" t="s">
        <v>58</v>
      </c>
      <c r="C319" s="40" t="s">
        <v>58</v>
      </c>
      <c r="D319" s="36"/>
      <c r="E319" s="36"/>
      <c r="F319" s="36"/>
    </row>
    <row r="320" spans="1:6" ht="12.75">
      <c r="A320" s="42" t="s">
        <v>112</v>
      </c>
      <c r="B320" s="56">
        <v>2576798.02</v>
      </c>
      <c r="C320" s="56">
        <v>1906066</v>
      </c>
      <c r="D320" s="42"/>
      <c r="E320" s="42"/>
      <c r="F320" s="42"/>
    </row>
    <row r="321" spans="1:6" ht="12.75">
      <c r="A321" s="42" t="s">
        <v>114</v>
      </c>
      <c r="B321" s="36">
        <v>294724</v>
      </c>
      <c r="C321" s="36">
        <v>122112</v>
      </c>
      <c r="D321" s="42"/>
      <c r="E321" s="42"/>
      <c r="F321" s="42"/>
    </row>
    <row r="322" spans="1:6" ht="12.75">
      <c r="A322" s="42" t="s">
        <v>113</v>
      </c>
      <c r="B322" s="4">
        <v>415205</v>
      </c>
      <c r="C322" s="36">
        <v>792844</v>
      </c>
      <c r="D322" s="42"/>
      <c r="E322" s="42"/>
      <c r="F322" s="42"/>
    </row>
    <row r="323" spans="1:6" ht="12.75">
      <c r="A323" s="42" t="s">
        <v>115</v>
      </c>
      <c r="B323" s="36">
        <f>B320-B321+B322</f>
        <v>2697279.02</v>
      </c>
      <c r="C323" s="36">
        <f>C320-C321+C322</f>
        <v>2576798</v>
      </c>
      <c r="D323" s="42"/>
      <c r="E323" s="42"/>
      <c r="F323" s="42"/>
    </row>
    <row r="324" spans="1:6" ht="12.75">
      <c r="A324" s="42"/>
      <c r="B324" s="36"/>
      <c r="C324" s="36"/>
      <c r="D324" s="42"/>
      <c r="E324" s="42"/>
      <c r="F324" s="42"/>
    </row>
    <row r="326" ht="12.75">
      <c r="A326" s="4" t="s">
        <v>108</v>
      </c>
    </row>
    <row r="328" spans="1:6" ht="12.75">
      <c r="A328" s="36"/>
      <c r="B328" s="61">
        <v>39721</v>
      </c>
      <c r="C328" s="61">
        <v>39447</v>
      </c>
      <c r="D328" s="36"/>
      <c r="E328" s="36"/>
      <c r="F328" s="36"/>
    </row>
    <row r="329" spans="1:6" ht="12.75">
      <c r="A329" s="36"/>
      <c r="B329" s="40" t="s">
        <v>58</v>
      </c>
      <c r="C329" s="40" t="s">
        <v>58</v>
      </c>
      <c r="D329" s="36"/>
      <c r="E329" s="36"/>
      <c r="F329" s="36"/>
    </row>
    <row r="330" spans="1:6" ht="12.75">
      <c r="A330" s="42" t="s">
        <v>66</v>
      </c>
      <c r="B330" s="63" t="s">
        <v>67</v>
      </c>
      <c r="C330" s="63" t="s">
        <v>67</v>
      </c>
      <c r="D330" s="42"/>
      <c r="E330" s="42"/>
      <c r="F330" s="42"/>
    </row>
    <row r="331" spans="1:6" ht="12.75">
      <c r="A331" s="42" t="s">
        <v>105</v>
      </c>
      <c r="B331" s="62">
        <v>1.0522</v>
      </c>
      <c r="C331" s="62">
        <v>1.312</v>
      </c>
      <c r="D331" s="42"/>
      <c r="E331" s="42"/>
      <c r="F331" s="42"/>
    </row>
    <row r="332" spans="1:6" ht="25.5">
      <c r="A332" s="42" t="s">
        <v>106</v>
      </c>
      <c r="B332" s="62">
        <v>1.0365</v>
      </c>
      <c r="C332" s="62">
        <v>1.2924</v>
      </c>
      <c r="D332" s="42"/>
      <c r="E332" s="42"/>
      <c r="F332" s="42"/>
    </row>
    <row r="333" spans="1:6" ht="25.5">
      <c r="A333" s="42" t="s">
        <v>107</v>
      </c>
      <c r="B333" s="62">
        <v>1.047</v>
      </c>
      <c r="C333" s="62">
        <v>1.3055</v>
      </c>
      <c r="D333" s="42"/>
      <c r="E333" s="42"/>
      <c r="F333" s="42"/>
    </row>
    <row r="334" spans="1:7" ht="12.75">
      <c r="A334" s="42"/>
      <c r="B334" s="42"/>
      <c r="C334" s="42"/>
      <c r="D334" s="42"/>
      <c r="E334" s="42"/>
      <c r="F334" s="42"/>
      <c r="G334" s="56"/>
    </row>
    <row r="335" spans="1:8" ht="12.75">
      <c r="A335" s="75" t="s">
        <v>295</v>
      </c>
      <c r="B335" s="48"/>
      <c r="C335" s="48"/>
      <c r="D335" s="48"/>
      <c r="E335" s="48"/>
      <c r="F335" s="48"/>
      <c r="G335" s="46"/>
      <c r="H335" s="46"/>
    </row>
    <row r="336" spans="1:8" ht="12.75">
      <c r="A336" s="42"/>
      <c r="B336" s="61">
        <v>39721</v>
      </c>
      <c r="C336" s="61">
        <v>39447</v>
      </c>
      <c r="D336" s="42"/>
      <c r="E336" s="42"/>
      <c r="F336" s="42"/>
      <c r="H336" s="46"/>
    </row>
    <row r="337" spans="1:8" ht="12.75">
      <c r="A337" s="42"/>
      <c r="B337" s="40" t="s">
        <v>58</v>
      </c>
      <c r="C337" s="40" t="s">
        <v>58</v>
      </c>
      <c r="D337" s="42"/>
      <c r="E337" s="42"/>
      <c r="F337" s="42"/>
      <c r="H337" s="46"/>
    </row>
    <row r="338" spans="1:8" ht="12.75">
      <c r="A338" s="42" t="s">
        <v>297</v>
      </c>
      <c r="B338" s="36">
        <v>291263</v>
      </c>
      <c r="C338" s="36">
        <v>25295</v>
      </c>
      <c r="D338" s="42"/>
      <c r="E338" s="42"/>
      <c r="F338" s="42"/>
      <c r="H338" s="46"/>
    </row>
    <row r="339" spans="1:8" ht="12.75">
      <c r="A339" s="42" t="s">
        <v>298</v>
      </c>
      <c r="B339" s="36">
        <v>496927</v>
      </c>
      <c r="C339" s="36">
        <v>111867</v>
      </c>
      <c r="D339" s="42"/>
      <c r="E339" s="42"/>
      <c r="F339" s="42"/>
      <c r="H339" s="46"/>
    </row>
    <row r="340" spans="1:8" ht="12.75">
      <c r="A340" s="42" t="s">
        <v>118</v>
      </c>
      <c r="B340" s="36">
        <v>64567</v>
      </c>
      <c r="C340" s="36">
        <v>180681</v>
      </c>
      <c r="D340" s="42"/>
      <c r="E340" s="42"/>
      <c r="F340" s="42"/>
      <c r="H340" s="46"/>
    </row>
    <row r="341" spans="1:8" ht="12.75">
      <c r="A341" s="42" t="s">
        <v>119</v>
      </c>
      <c r="B341" s="36">
        <v>-49181</v>
      </c>
      <c r="C341" s="36">
        <v>-26580</v>
      </c>
      <c r="D341" s="42"/>
      <c r="E341" s="42"/>
      <c r="F341" s="42"/>
      <c r="H341" s="46"/>
    </row>
    <row r="342" spans="1:8" ht="15.75" customHeight="1">
      <c r="A342" s="42" t="s">
        <v>299</v>
      </c>
      <c r="B342" s="36">
        <f>B338+B339+B340+B341</f>
        <v>803576</v>
      </c>
      <c r="C342" s="36">
        <f>C338+C339+C340+C341</f>
        <v>291263</v>
      </c>
      <c r="D342" s="42"/>
      <c r="E342" s="42"/>
      <c r="F342" s="42"/>
      <c r="H342" s="46"/>
    </row>
    <row r="343" spans="1:8" ht="12.75">
      <c r="A343" s="42"/>
      <c r="B343" s="42"/>
      <c r="C343" s="42"/>
      <c r="D343" s="42"/>
      <c r="E343" s="42"/>
      <c r="F343" s="42"/>
      <c r="G343" s="46"/>
      <c r="H343" s="46"/>
    </row>
    <row r="344" spans="1:6" ht="12.75">
      <c r="A344" s="34" t="s">
        <v>296</v>
      </c>
      <c r="B344" s="34"/>
      <c r="C344" s="34"/>
      <c r="D344" s="34"/>
      <c r="E344" s="34"/>
      <c r="F344" s="34"/>
    </row>
    <row r="345" spans="1:6" ht="12.75">
      <c r="A345" s="36"/>
      <c r="B345" s="61">
        <v>39721</v>
      </c>
      <c r="C345" s="61">
        <v>39447</v>
      </c>
      <c r="D345" s="36"/>
      <c r="E345" s="36"/>
      <c r="F345" s="36"/>
    </row>
    <row r="346" spans="1:6" ht="12.75">
      <c r="A346" s="36"/>
      <c r="B346" s="40" t="s">
        <v>58</v>
      </c>
      <c r="C346" s="40" t="s">
        <v>58</v>
      </c>
      <c r="D346" s="36"/>
      <c r="E346" s="36"/>
      <c r="F346" s="36"/>
    </row>
    <row r="347" spans="1:6" ht="12.75">
      <c r="A347" s="42" t="s">
        <v>32</v>
      </c>
      <c r="B347" s="56">
        <v>579</v>
      </c>
      <c r="C347" s="56">
        <v>578</v>
      </c>
      <c r="D347" s="42"/>
      <c r="E347" s="42"/>
      <c r="F347" s="42"/>
    </row>
    <row r="348" spans="1:6" ht="12.75">
      <c r="A348" s="42" t="s">
        <v>109</v>
      </c>
      <c r="B348" s="56">
        <v>11</v>
      </c>
      <c r="C348" s="56">
        <v>0</v>
      </c>
      <c r="D348" s="42"/>
      <c r="E348" s="42"/>
      <c r="F348" s="42"/>
    </row>
    <row r="349" spans="1:6" ht="12.75">
      <c r="A349" s="42" t="s">
        <v>110</v>
      </c>
      <c r="B349" s="56">
        <v>4872</v>
      </c>
      <c r="C349" s="56">
        <v>5858.33</v>
      </c>
      <c r="D349" s="42"/>
      <c r="E349" s="42"/>
      <c r="F349" s="42"/>
    </row>
    <row r="350" spans="1:6" ht="12.75">
      <c r="A350" s="42" t="s">
        <v>111</v>
      </c>
      <c r="B350" s="56">
        <v>0</v>
      </c>
      <c r="C350" s="56">
        <v>0</v>
      </c>
      <c r="D350" s="42"/>
      <c r="E350" s="42"/>
      <c r="F350" s="42"/>
    </row>
    <row r="351" spans="1:6" ht="12.75">
      <c r="A351" s="42" t="s">
        <v>480</v>
      </c>
      <c r="B351" s="56">
        <v>1333</v>
      </c>
      <c r="C351" s="56"/>
      <c r="D351" s="42"/>
      <c r="E351" s="42"/>
      <c r="F351" s="42"/>
    </row>
    <row r="352" spans="1:6" ht="12.75">
      <c r="A352" s="42" t="s">
        <v>33</v>
      </c>
      <c r="B352" s="56">
        <v>0</v>
      </c>
      <c r="C352" s="56">
        <v>117</v>
      </c>
      <c r="D352" s="42"/>
      <c r="E352" s="42"/>
      <c r="F352" s="42"/>
    </row>
    <row r="353" spans="1:6" ht="13.5" thickBot="1">
      <c r="A353" s="43" t="s">
        <v>48</v>
      </c>
      <c r="B353" s="53">
        <f>SUM(B347:B352)</f>
        <v>6795</v>
      </c>
      <c r="C353" s="53">
        <f>SUM(C347:C352)</f>
        <v>6553.33</v>
      </c>
      <c r="D353" s="43"/>
      <c r="E353" s="43"/>
      <c r="F353" s="43"/>
    </row>
    <row r="354" spans="1:6" ht="13.5" thickTop="1">
      <c r="A354" s="43"/>
      <c r="B354" s="43"/>
      <c r="C354" s="43"/>
      <c r="D354" s="43"/>
      <c r="E354" s="43"/>
      <c r="F354" s="43"/>
    </row>
    <row r="355" spans="1:6" ht="12.75">
      <c r="A355" s="42"/>
      <c r="B355"/>
      <c r="C355"/>
      <c r="D355"/>
      <c r="E355" s="43"/>
      <c r="F355" s="43"/>
    </row>
    <row r="356" spans="1:6" ht="12.75">
      <c r="A356" s="48" t="s">
        <v>402</v>
      </c>
      <c r="B356" s="43"/>
      <c r="C356" s="43"/>
      <c r="D356"/>
      <c r="E356" s="42"/>
      <c r="F356" s="42"/>
    </row>
    <row r="357" spans="1:6" ht="12.75">
      <c r="A357" s="48"/>
      <c r="B357" s="61">
        <v>39721</v>
      </c>
      <c r="C357" s="73">
        <v>39355</v>
      </c>
      <c r="D357"/>
      <c r="E357" s="42"/>
      <c r="F357" s="42"/>
    </row>
    <row r="358" spans="1:11" ht="12.75">
      <c r="A358" s="42"/>
      <c r="B358" s="40" t="s">
        <v>58</v>
      </c>
      <c r="C358" s="40" t="s">
        <v>58</v>
      </c>
      <c r="D358"/>
      <c r="E358" s="42"/>
      <c r="F358" s="42"/>
      <c r="I358" s="48"/>
      <c r="J358" s="48"/>
      <c r="K358" s="48"/>
    </row>
    <row r="359" spans="1:11" ht="12.75">
      <c r="A359" s="42" t="s">
        <v>391</v>
      </c>
      <c r="B359" s="36">
        <v>5589</v>
      </c>
      <c r="C359" s="36">
        <v>23488</v>
      </c>
      <c r="D359"/>
      <c r="E359" s="42"/>
      <c r="F359" s="42"/>
      <c r="I359" s="48"/>
      <c r="J359" s="48"/>
      <c r="K359" s="48"/>
    </row>
    <row r="360" spans="1:11" ht="12.75">
      <c r="A360" s="42" t="s">
        <v>355</v>
      </c>
      <c r="B360" s="36">
        <v>1526258</v>
      </c>
      <c r="C360" s="36">
        <v>1482222</v>
      </c>
      <c r="D360" s="42"/>
      <c r="E360" s="42"/>
      <c r="F360" s="42"/>
      <c r="I360" s="42"/>
      <c r="J360" s="40"/>
      <c r="K360" s="40"/>
    </row>
    <row r="361" spans="1:11" ht="12.75">
      <c r="A361" s="42" t="s">
        <v>120</v>
      </c>
      <c r="B361" s="36">
        <v>113157</v>
      </c>
      <c r="C361" s="36">
        <v>75353</v>
      </c>
      <c r="D361" s="42"/>
      <c r="E361" s="42"/>
      <c r="F361" s="42"/>
      <c r="I361" s="42"/>
      <c r="J361" s="36"/>
      <c r="K361" s="84"/>
    </row>
    <row r="362" spans="1:11" ht="12.75">
      <c r="A362" s="42" t="s">
        <v>121</v>
      </c>
      <c r="B362" s="36">
        <v>4395</v>
      </c>
      <c r="C362" s="36">
        <v>1442</v>
      </c>
      <c r="D362" s="42"/>
      <c r="E362" s="42"/>
      <c r="F362" s="42"/>
      <c r="I362" s="42"/>
      <c r="J362" s="36"/>
      <c r="K362" s="36"/>
    </row>
    <row r="363" spans="1:11" ht="12.75">
      <c r="A363" s="42" t="s">
        <v>232</v>
      </c>
      <c r="B363" s="36">
        <v>11870</v>
      </c>
      <c r="C363" s="36">
        <v>3897</v>
      </c>
      <c r="D363" s="42"/>
      <c r="E363" s="42"/>
      <c r="F363" s="42"/>
      <c r="I363" s="42"/>
      <c r="J363" s="36"/>
      <c r="K363" s="80"/>
    </row>
    <row r="364" spans="1:11" ht="13.5" thickBot="1">
      <c r="A364" s="43" t="s">
        <v>48</v>
      </c>
      <c r="B364" s="53">
        <f>SUM(B359:B363)+1</f>
        <v>1661270</v>
      </c>
      <c r="C364" s="53">
        <f>SUM(C359:C363)+1</f>
        <v>1586403</v>
      </c>
      <c r="D364" s="43"/>
      <c r="E364" s="43"/>
      <c r="F364" s="43"/>
      <c r="I364" s="42"/>
      <c r="J364" s="36"/>
      <c r="K364" s="80"/>
    </row>
    <row r="365" spans="1:11" ht="13.5" thickTop="1">
      <c r="A365" s="43"/>
      <c r="B365" s="43"/>
      <c r="C365" s="43"/>
      <c r="D365" s="43"/>
      <c r="E365" s="43"/>
      <c r="F365" s="43"/>
      <c r="J365" s="36"/>
      <c r="K365" s="36"/>
    </row>
    <row r="366" spans="1:11" ht="12.75">
      <c r="A366" s="43"/>
      <c r="B366" s="43"/>
      <c r="C366" s="43"/>
      <c r="D366" s="43"/>
      <c r="E366" s="43"/>
      <c r="F366" s="43"/>
      <c r="J366" s="36"/>
      <c r="K366" s="36"/>
    </row>
    <row r="367" spans="1:11" ht="12.75">
      <c r="A367" s="48" t="s">
        <v>403</v>
      </c>
      <c r="B367" s="48"/>
      <c r="C367" s="48"/>
      <c r="D367" s="48"/>
      <c r="E367" s="48"/>
      <c r="F367" s="48"/>
      <c r="J367" s="36"/>
      <c r="K367" s="36"/>
    </row>
    <row r="368" spans="1:6" ht="12.75">
      <c r="A368" s="48"/>
      <c r="B368" s="61">
        <v>39721</v>
      </c>
      <c r="C368" s="73">
        <v>39355</v>
      </c>
      <c r="D368" s="48"/>
      <c r="E368" s="48"/>
      <c r="F368" s="48"/>
    </row>
    <row r="369" spans="1:6" ht="12.75">
      <c r="A369" s="42"/>
      <c r="B369" s="40" t="s">
        <v>58</v>
      </c>
      <c r="C369" s="40" t="s">
        <v>58</v>
      </c>
      <c r="D369" s="42"/>
      <c r="E369" s="42"/>
      <c r="F369" s="42"/>
    </row>
    <row r="370" spans="1:6" ht="12.75">
      <c r="A370" s="42" t="s">
        <v>356</v>
      </c>
      <c r="B370" s="36">
        <v>-6821</v>
      </c>
      <c r="C370" s="36">
        <v>-1061</v>
      </c>
      <c r="D370" s="42"/>
      <c r="E370" s="42"/>
      <c r="F370" s="42"/>
    </row>
    <row r="371" spans="1:6" ht="12.75">
      <c r="A371" s="42" t="s">
        <v>357</v>
      </c>
      <c r="B371" s="36">
        <v>-2270632</v>
      </c>
      <c r="C371" s="36">
        <v>-940558</v>
      </c>
      <c r="D371" s="42"/>
      <c r="E371" s="42"/>
      <c r="F371" s="42"/>
    </row>
    <row r="372" spans="1:6" ht="12.75">
      <c r="A372" s="42" t="s">
        <v>122</v>
      </c>
      <c r="B372" s="36">
        <v>-45806</v>
      </c>
      <c r="C372" s="36">
        <v>-38579</v>
      </c>
      <c r="D372" s="42"/>
      <c r="E372" s="42"/>
      <c r="F372" s="42"/>
    </row>
    <row r="373" spans="1:6" ht="12.75">
      <c r="A373" s="42" t="s">
        <v>123</v>
      </c>
      <c r="B373" s="36">
        <v>-861</v>
      </c>
      <c r="C373" s="36">
        <v>-3493</v>
      </c>
      <c r="D373" s="42"/>
      <c r="E373" s="42"/>
      <c r="F373" s="42"/>
    </row>
    <row r="374" spans="1:6" ht="12.75">
      <c r="A374" s="42" t="s">
        <v>124</v>
      </c>
      <c r="B374" s="36">
        <v>-4564</v>
      </c>
      <c r="C374" s="36">
        <v>-2461</v>
      </c>
      <c r="D374" s="42"/>
      <c r="E374" s="42"/>
      <c r="F374" s="42"/>
    </row>
    <row r="375" spans="1:6" ht="12.75">
      <c r="A375" s="42" t="s">
        <v>125</v>
      </c>
      <c r="B375" s="36">
        <v>-86</v>
      </c>
      <c r="C375" s="36">
        <v>-273</v>
      </c>
      <c r="D375" s="42"/>
      <c r="E375" s="42"/>
      <c r="F375" s="42"/>
    </row>
    <row r="376" spans="1:6" ht="13.5" thickBot="1">
      <c r="A376" s="43" t="s">
        <v>48</v>
      </c>
      <c r="B376" s="53">
        <f>SUM(B370:B375)</f>
        <v>-2328770</v>
      </c>
      <c r="C376" s="53">
        <f>SUM(C370:C375)</f>
        <v>-986425</v>
      </c>
      <c r="D376" s="43"/>
      <c r="E376" s="43"/>
      <c r="F376" s="43"/>
    </row>
    <row r="377" spans="1:6" ht="13.5" thickTop="1">
      <c r="A377" s="43"/>
      <c r="B377" s="43"/>
      <c r="C377" s="43"/>
      <c r="D377" s="43"/>
      <c r="E377" s="43"/>
      <c r="F377" s="43"/>
    </row>
    <row r="378" spans="1:6" ht="12.75">
      <c r="A378" s="43"/>
      <c r="B378" s="43"/>
      <c r="C378" s="43"/>
      <c r="D378" s="43"/>
      <c r="E378" s="43"/>
      <c r="F378" s="43"/>
    </row>
    <row r="379" spans="1:6" ht="25.5">
      <c r="A379" s="48" t="s">
        <v>404</v>
      </c>
      <c r="B379" s="48"/>
      <c r="C379" s="48"/>
      <c r="D379" s="48"/>
      <c r="E379" s="48"/>
      <c r="F379" s="48"/>
    </row>
    <row r="380" spans="1:6" ht="12.75">
      <c r="A380" s="48"/>
      <c r="B380" s="61">
        <v>39721</v>
      </c>
      <c r="C380" s="73">
        <v>39355</v>
      </c>
      <c r="D380" s="48"/>
      <c r="E380" s="48"/>
      <c r="F380" s="48"/>
    </row>
    <row r="381" spans="1:6" ht="12.75">
      <c r="A381" s="42"/>
      <c r="B381" s="40" t="s">
        <v>58</v>
      </c>
      <c r="C381" s="40" t="s">
        <v>58</v>
      </c>
      <c r="D381" s="42"/>
      <c r="E381" s="42"/>
      <c r="F381" s="42"/>
    </row>
    <row r="382" spans="1:6" ht="12.75">
      <c r="A382" s="36" t="s">
        <v>126</v>
      </c>
      <c r="B382" s="36">
        <v>-9328</v>
      </c>
      <c r="C382" s="36">
        <v>-9137</v>
      </c>
      <c r="D382" s="36"/>
      <c r="E382" s="36"/>
      <c r="F382" s="36"/>
    </row>
    <row r="383" spans="1:6" ht="12.75">
      <c r="A383" s="36" t="s">
        <v>233</v>
      </c>
      <c r="B383" s="36">
        <v>0</v>
      </c>
      <c r="C383" s="36">
        <v>0</v>
      </c>
      <c r="D383" s="36"/>
      <c r="E383" s="36"/>
      <c r="F383" s="36"/>
    </row>
    <row r="384" spans="1:6" ht="13.5" thickBot="1">
      <c r="A384" s="43" t="s">
        <v>48</v>
      </c>
      <c r="B384" s="53">
        <f>SUM(B382:B383)</f>
        <v>-9328</v>
      </c>
      <c r="C384" s="53">
        <f>SUM(C382:C383)</f>
        <v>-9137</v>
      </c>
      <c r="D384" s="43"/>
      <c r="E384" s="43"/>
      <c r="F384" s="43"/>
    </row>
    <row r="385" ht="13.5" thickTop="1"/>
    <row r="386" spans="2:3" ht="12.75">
      <c r="B386" s="40"/>
      <c r="C386" s="40"/>
    </row>
    <row r="387" spans="2:3" ht="12.75">
      <c r="B387" s="61"/>
      <c r="C387" s="61"/>
    </row>
    <row r="388" spans="1:6" ht="12.75">
      <c r="A388" s="48" t="s">
        <v>448</v>
      </c>
      <c r="B388" s="48"/>
      <c r="C388" s="48"/>
      <c r="D388" s="48"/>
      <c r="E388" s="48"/>
      <c r="F388" s="48"/>
    </row>
    <row r="390" ht="12.75">
      <c r="A390" s="4" t="s">
        <v>24</v>
      </c>
    </row>
    <row r="391" spans="1:6" ht="12.75">
      <c r="A391" s="36" t="s">
        <v>23</v>
      </c>
      <c r="B391" s="58"/>
      <c r="C391" s="58"/>
      <c r="D391" s="58"/>
      <c r="E391" s="58"/>
      <c r="F391" s="58"/>
    </row>
    <row r="392" spans="1:6" ht="12.75">
      <c r="A392" s="58"/>
      <c r="B392" s="39"/>
      <c r="C392" s="39"/>
      <c r="D392" s="58"/>
      <c r="E392" s="58"/>
      <c r="F392" s="58"/>
    </row>
    <row r="393" spans="1:8" ht="12.75">
      <c r="A393" s="4" t="s">
        <v>25</v>
      </c>
      <c r="G393" s="46"/>
      <c r="H393" s="46"/>
    </row>
    <row r="395" ht="12.75">
      <c r="A395" s="4" t="s">
        <v>27</v>
      </c>
    </row>
    <row r="396" ht="12.75">
      <c r="A396" s="4" t="s">
        <v>26</v>
      </c>
    </row>
    <row r="398" spans="1:7" ht="12.75">
      <c r="A398" s="82" t="s">
        <v>487</v>
      </c>
      <c r="B398" s="82"/>
      <c r="C398" s="82"/>
      <c r="D398" s="82"/>
      <c r="E398" s="82"/>
      <c r="F398" s="82"/>
      <c r="G398" s="82"/>
    </row>
    <row r="399" spans="1:7" ht="12.75">
      <c r="A399" s="82" t="s">
        <v>462</v>
      </c>
      <c r="B399" s="82"/>
      <c r="C399" s="82"/>
      <c r="D399" s="82"/>
      <c r="E399" s="82"/>
      <c r="F399" s="82"/>
      <c r="G399" s="82"/>
    </row>
    <row r="400" spans="1:7" ht="12.75">
      <c r="A400" s="82"/>
      <c r="B400" s="82"/>
      <c r="C400" s="82"/>
      <c r="D400" s="82"/>
      <c r="E400" s="82"/>
      <c r="F400" s="82"/>
      <c r="G400" s="82"/>
    </row>
    <row r="401" spans="1:7" ht="12.75">
      <c r="A401" s="82"/>
      <c r="B401" s="82"/>
      <c r="C401" s="82"/>
      <c r="D401" s="82"/>
      <c r="E401" s="82"/>
      <c r="F401" s="82"/>
      <c r="G401" s="82"/>
    </row>
    <row r="402" spans="1:6" ht="12.75">
      <c r="A402" s="82"/>
      <c r="B402" s="82"/>
      <c r="C402" s="82"/>
      <c r="D402" s="82"/>
      <c r="E402" s="82"/>
      <c r="F402" s="82"/>
    </row>
    <row r="403" spans="1:6" ht="12.75">
      <c r="A403" s="82" t="s">
        <v>486</v>
      </c>
      <c r="B403" s="82"/>
      <c r="C403" s="82"/>
      <c r="D403" s="82"/>
      <c r="E403" s="82"/>
      <c r="F403" s="82"/>
    </row>
    <row r="404" spans="1:6" ht="12.75">
      <c r="A404" s="82"/>
      <c r="B404" s="82"/>
      <c r="C404" s="82"/>
      <c r="D404" s="82"/>
      <c r="E404" s="82"/>
      <c r="F404" s="82"/>
    </row>
    <row r="405" spans="1:6" ht="12.75">
      <c r="A405" s="95"/>
      <c r="B405" s="73">
        <v>39721</v>
      </c>
      <c r="C405" s="73">
        <v>39447</v>
      </c>
      <c r="D405" s="95"/>
      <c r="E405" s="95"/>
      <c r="F405" s="95"/>
    </row>
    <row r="406" spans="1:6" ht="12.75">
      <c r="A406" s="95"/>
      <c r="B406" s="77" t="s">
        <v>72</v>
      </c>
      <c r="C406" s="77" t="s">
        <v>72</v>
      </c>
      <c r="D406" s="95"/>
      <c r="E406" s="95"/>
      <c r="F406" s="95"/>
    </row>
    <row r="407" spans="1:6" ht="12.75">
      <c r="A407" s="96" t="s">
        <v>73</v>
      </c>
      <c r="B407" s="97">
        <f>-B372</f>
        <v>45806</v>
      </c>
      <c r="C407" s="97">
        <f>-C372</f>
        <v>38579</v>
      </c>
      <c r="D407" s="96"/>
      <c r="E407" s="96"/>
      <c r="F407" s="96"/>
    </row>
    <row r="408" spans="1:6" ht="12.75">
      <c r="A408" s="96" t="s">
        <v>74</v>
      </c>
      <c r="B408" s="97">
        <f>-B373</f>
        <v>861</v>
      </c>
      <c r="C408" s="97">
        <f>-C373</f>
        <v>3493</v>
      </c>
      <c r="D408" s="96"/>
      <c r="E408" s="96"/>
      <c r="F408" s="96"/>
    </row>
    <row r="409" spans="1:6" ht="12.75">
      <c r="A409" s="96" t="s">
        <v>75</v>
      </c>
      <c r="B409" s="97">
        <v>5633</v>
      </c>
      <c r="C409" s="97">
        <v>7408</v>
      </c>
      <c r="D409" s="96"/>
      <c r="E409" s="96"/>
      <c r="F409" s="96"/>
    </row>
    <row r="410" spans="1:6" ht="12.75">
      <c r="A410" s="96" t="s">
        <v>76</v>
      </c>
      <c r="B410" s="97">
        <v>1271</v>
      </c>
      <c r="C410" s="97">
        <v>1173</v>
      </c>
      <c r="D410" s="96"/>
      <c r="E410" s="96"/>
      <c r="F410" s="96"/>
    </row>
    <row r="411" spans="1:6" ht="12.75">
      <c r="A411" s="96" t="s">
        <v>77</v>
      </c>
      <c r="B411" s="97">
        <v>2510</v>
      </c>
      <c r="C411" s="97">
        <v>3929</v>
      </c>
      <c r="D411" s="96"/>
      <c r="E411" s="96"/>
      <c r="F411" s="96"/>
    </row>
    <row r="412" spans="1:6" ht="13.5" thickBot="1">
      <c r="A412" s="75" t="s">
        <v>78</v>
      </c>
      <c r="B412" s="78">
        <f>SUM(B407:B411)</f>
        <v>56081</v>
      </c>
      <c r="C412" s="78">
        <f>SUM(C407:C411)</f>
        <v>54582</v>
      </c>
      <c r="D412" s="75"/>
      <c r="E412" s="75"/>
      <c r="F412" s="75"/>
    </row>
    <row r="413" spans="1:6" ht="13.5" thickTop="1">
      <c r="A413" s="96" t="s">
        <v>79</v>
      </c>
      <c r="B413" s="97">
        <v>2287659.89</v>
      </c>
      <c r="C413" s="97">
        <v>2750234.77</v>
      </c>
      <c r="D413" s="96"/>
      <c r="E413" s="96"/>
      <c r="F413" s="96"/>
    </row>
    <row r="414" spans="1:6" ht="12.75">
      <c r="A414" s="96"/>
      <c r="B414" s="97"/>
      <c r="C414" s="97"/>
      <c r="D414" s="96"/>
      <c r="E414" s="96"/>
      <c r="F414" s="96"/>
    </row>
    <row r="415" spans="1:9" ht="12.75">
      <c r="A415" s="43"/>
      <c r="B415" s="43"/>
      <c r="C415" s="3"/>
      <c r="D415" s="59"/>
      <c r="E415" s="36"/>
      <c r="F415" s="36"/>
      <c r="I415" s="42"/>
    </row>
    <row r="416" spans="1:9" ht="12.75">
      <c r="A416" s="43"/>
      <c r="B416" s="43"/>
      <c r="C416" s="3"/>
      <c r="D416" s="59"/>
      <c r="E416" s="36"/>
      <c r="F416" s="36"/>
      <c r="I416" s="42"/>
    </row>
    <row r="417" spans="1:9" ht="12.75">
      <c r="A417" s="34" t="s">
        <v>179</v>
      </c>
      <c r="B417" s="34"/>
      <c r="C417" s="34"/>
      <c r="D417" s="34"/>
      <c r="E417" s="34"/>
      <c r="F417" s="34"/>
      <c r="I417" s="42"/>
    </row>
    <row r="418" spans="1:9" ht="12.75">
      <c r="A418" s="34"/>
      <c r="B418" s="34"/>
      <c r="C418" s="34"/>
      <c r="D418" s="34"/>
      <c r="E418" s="34"/>
      <c r="F418" s="34"/>
      <c r="I418" s="3"/>
    </row>
    <row r="419" spans="1:9" ht="12.75">
      <c r="A419" s="34" t="s">
        <v>182</v>
      </c>
      <c r="B419" s="34"/>
      <c r="C419" s="34"/>
      <c r="D419" s="34"/>
      <c r="E419" s="34"/>
      <c r="F419" s="34"/>
      <c r="G419" s="34"/>
      <c r="H419" s="34"/>
      <c r="I419" s="3"/>
    </row>
    <row r="420" spans="1:9" ht="38.25">
      <c r="A420" s="46" t="s">
        <v>181</v>
      </c>
      <c r="B420" s="50" t="s">
        <v>483</v>
      </c>
      <c r="C420" s="94" t="s">
        <v>213</v>
      </c>
      <c r="D420" s="94"/>
      <c r="E420" s="46"/>
      <c r="F420" s="46"/>
      <c r="H420" s="50"/>
      <c r="I420" s="3"/>
    </row>
    <row r="421" spans="1:9" ht="12.75">
      <c r="A421" s="46"/>
      <c r="B421" s="50"/>
      <c r="C421" s="50"/>
      <c r="D421" s="46"/>
      <c r="E421" s="46"/>
      <c r="F421" s="46"/>
      <c r="H421" s="50"/>
      <c r="I421" s="3"/>
    </row>
    <row r="422" spans="1:9" ht="12.75">
      <c r="A422" s="46" t="s">
        <v>303</v>
      </c>
      <c r="B422" s="48">
        <f>SUM(B423:B453)</f>
        <v>418310</v>
      </c>
      <c r="C422" s="48"/>
      <c r="D422" s="48"/>
      <c r="E422" s="48"/>
      <c r="F422" s="48"/>
      <c r="H422" s="3"/>
      <c r="I422" s="3"/>
    </row>
    <row r="423" spans="1:9" ht="12.75">
      <c r="A423" s="36" t="s">
        <v>445</v>
      </c>
      <c r="B423" s="42">
        <f>G180</f>
        <v>1238</v>
      </c>
      <c r="C423" s="48"/>
      <c r="D423" s="48"/>
      <c r="E423" s="48"/>
      <c r="F423" s="48"/>
      <c r="H423" s="3"/>
      <c r="I423" s="3"/>
    </row>
    <row r="424" spans="1:9" ht="12.75">
      <c r="A424" s="36" t="s">
        <v>222</v>
      </c>
      <c r="B424" s="3">
        <f aca="true" t="shared" si="0" ref="B424:B429">G181</f>
        <v>1603</v>
      </c>
      <c r="C424" s="48"/>
      <c r="D424" s="48"/>
      <c r="E424" s="48"/>
      <c r="F424" s="48"/>
      <c r="H424" s="3"/>
      <c r="I424" s="36"/>
    </row>
    <row r="425" spans="1:9" ht="12.75">
      <c r="A425" s="42" t="s">
        <v>98</v>
      </c>
      <c r="B425" s="3">
        <f t="shared" si="0"/>
        <v>1888</v>
      </c>
      <c r="C425" s="42"/>
      <c r="D425" s="42"/>
      <c r="E425" s="42"/>
      <c r="F425" s="42"/>
      <c r="H425" s="3"/>
      <c r="I425" s="42"/>
    </row>
    <row r="426" spans="1:9" ht="12.75">
      <c r="A426" s="42" t="s">
        <v>224</v>
      </c>
      <c r="B426" s="3">
        <f t="shared" si="0"/>
        <v>2321</v>
      </c>
      <c r="C426" s="42"/>
      <c r="D426" s="42"/>
      <c r="E426" s="42"/>
      <c r="F426" s="42"/>
      <c r="H426" s="3"/>
      <c r="I426" s="42"/>
    </row>
    <row r="427" spans="1:9" ht="12.75">
      <c r="A427" s="42" t="s">
        <v>71</v>
      </c>
      <c r="B427" s="3">
        <f t="shared" si="0"/>
        <v>4937</v>
      </c>
      <c r="C427" s="42"/>
      <c r="D427" s="42"/>
      <c r="E427" s="42"/>
      <c r="F427" s="42"/>
      <c r="H427" s="3"/>
      <c r="I427" s="42"/>
    </row>
    <row r="428" spans="1:9" ht="12.75">
      <c r="A428" s="42" t="s">
        <v>57</v>
      </c>
      <c r="B428" s="3">
        <f t="shared" si="0"/>
        <v>3653</v>
      </c>
      <c r="C428" s="42"/>
      <c r="D428" s="42"/>
      <c r="E428" s="42"/>
      <c r="F428" s="42"/>
      <c r="H428" s="3"/>
      <c r="I428" s="42"/>
    </row>
    <row r="429" spans="1:9" ht="12.75">
      <c r="A429" s="42" t="s">
        <v>215</v>
      </c>
      <c r="B429" s="3">
        <f t="shared" si="0"/>
        <v>8516</v>
      </c>
      <c r="C429" s="42"/>
      <c r="D429" s="42"/>
      <c r="E429" s="42"/>
      <c r="F429" s="42"/>
      <c r="H429" s="3"/>
      <c r="I429" s="42"/>
    </row>
    <row r="430" spans="1:9" ht="12.75">
      <c r="A430" s="42" t="s">
        <v>337</v>
      </c>
      <c r="B430" s="3">
        <f>G187</f>
        <v>15245</v>
      </c>
      <c r="C430" s="42"/>
      <c r="D430" s="42"/>
      <c r="E430" s="42"/>
      <c r="F430" s="42"/>
      <c r="H430" s="3"/>
      <c r="I430" s="42"/>
    </row>
    <row r="431" spans="1:9" ht="12.75">
      <c r="A431" s="42" t="str">
        <f>A189</f>
        <v>ДФ Синергон Профит</v>
      </c>
      <c r="B431" s="3">
        <f>G189</f>
        <v>29494</v>
      </c>
      <c r="C431" s="42"/>
      <c r="D431" s="42"/>
      <c r="E431" s="42"/>
      <c r="F431" s="42"/>
      <c r="H431" s="3"/>
      <c r="I431" s="42"/>
    </row>
    <row r="432" spans="1:9" ht="12.75">
      <c r="A432" s="68" t="s">
        <v>270</v>
      </c>
      <c r="B432" s="3">
        <f>G192</f>
        <v>109174</v>
      </c>
      <c r="C432" s="42"/>
      <c r="D432" s="42"/>
      <c r="E432" s="42"/>
      <c r="F432" s="42"/>
      <c r="H432" s="3"/>
      <c r="I432" s="68"/>
    </row>
    <row r="433" spans="1:9" ht="12.75">
      <c r="A433" s="42" t="s">
        <v>360</v>
      </c>
      <c r="B433" s="3">
        <f aca="true" t="shared" si="1" ref="B433:B438">G194</f>
        <v>30766</v>
      </c>
      <c r="C433" s="42"/>
      <c r="D433" s="42"/>
      <c r="E433" s="42"/>
      <c r="F433" s="42"/>
      <c r="H433" s="3"/>
      <c r="I433" s="68"/>
    </row>
    <row r="434" spans="1:9" ht="12.75">
      <c r="A434" s="42" t="s">
        <v>361</v>
      </c>
      <c r="B434" s="3">
        <f t="shared" si="1"/>
        <v>10526</v>
      </c>
      <c r="C434" s="42"/>
      <c r="D434" s="42"/>
      <c r="E434" s="42"/>
      <c r="F434" s="42"/>
      <c r="H434" s="3"/>
      <c r="I434" s="68"/>
    </row>
    <row r="435" spans="1:9" ht="12.75">
      <c r="A435" s="42" t="s">
        <v>217</v>
      </c>
      <c r="B435" s="3">
        <f t="shared" si="1"/>
        <v>14101</v>
      </c>
      <c r="C435" s="42"/>
      <c r="D435" s="42"/>
      <c r="E435" s="42"/>
      <c r="F435" s="42"/>
      <c r="H435" s="3"/>
      <c r="I435" s="42"/>
    </row>
    <row r="436" spans="1:9" ht="12.75">
      <c r="A436" s="42" t="str">
        <f>A197</f>
        <v>КАОЛИН АД</v>
      </c>
      <c r="B436" s="3">
        <f t="shared" si="1"/>
        <v>10696</v>
      </c>
      <c r="C436" s="42"/>
      <c r="D436" s="42"/>
      <c r="E436" s="42"/>
      <c r="F436" s="42"/>
      <c r="H436" s="3"/>
      <c r="I436" s="42"/>
    </row>
    <row r="437" spans="1:9" ht="12.75">
      <c r="A437" s="69" t="s">
        <v>450</v>
      </c>
      <c r="B437" s="3">
        <f t="shared" si="1"/>
        <v>6207</v>
      </c>
      <c r="C437" s="42"/>
      <c r="D437" s="42"/>
      <c r="E437" s="42"/>
      <c r="F437" s="42"/>
      <c r="H437" s="3"/>
      <c r="I437" s="69"/>
    </row>
    <row r="438" spans="1:9" ht="12.75">
      <c r="A438" s="69" t="s">
        <v>453</v>
      </c>
      <c r="B438" s="3">
        <f t="shared" si="1"/>
        <v>3030</v>
      </c>
      <c r="C438" s="42"/>
      <c r="D438" s="42"/>
      <c r="E438" s="42"/>
      <c r="F438" s="42"/>
      <c r="H438" s="3"/>
      <c r="I438" s="69"/>
    </row>
    <row r="439" spans="1:9" ht="12.75">
      <c r="A439" s="69" t="s">
        <v>437</v>
      </c>
      <c r="B439" s="3">
        <f>G201</f>
        <v>3066</v>
      </c>
      <c r="C439" s="42"/>
      <c r="D439" s="42"/>
      <c r="E439" s="42"/>
      <c r="F439" s="42"/>
      <c r="H439" s="3"/>
      <c r="I439" s="69"/>
    </row>
    <row r="440" spans="1:9" ht="12.75">
      <c r="A440" s="42" t="s">
        <v>372</v>
      </c>
      <c r="B440" s="3">
        <f>G202</f>
        <v>13011</v>
      </c>
      <c r="C440" s="42"/>
      <c r="D440" s="42"/>
      <c r="E440" s="42"/>
      <c r="F440" s="42"/>
      <c r="H440" s="3"/>
      <c r="I440" s="42"/>
    </row>
    <row r="441" spans="1:9" ht="12.75">
      <c r="A441" s="42" t="str">
        <f>A203</f>
        <v>Параходство Българско Речно Плаване</v>
      </c>
      <c r="B441" s="3">
        <f>G203</f>
        <v>8652</v>
      </c>
      <c r="C441" s="42"/>
      <c r="D441" s="42"/>
      <c r="E441" s="42"/>
      <c r="F441" s="42"/>
      <c r="H441" s="3"/>
      <c r="I441" s="42"/>
    </row>
    <row r="442" spans="1:9" ht="12.75">
      <c r="A442" s="42" t="s">
        <v>274</v>
      </c>
      <c r="B442" s="3">
        <f aca="true" t="shared" si="2" ref="B442:B453">G205</f>
        <v>5702</v>
      </c>
      <c r="C442" s="42"/>
      <c r="D442" s="42"/>
      <c r="E442" s="42"/>
      <c r="F442" s="42"/>
      <c r="H442" s="3"/>
      <c r="I442" s="42"/>
    </row>
    <row r="443" spans="1:9" ht="12.75">
      <c r="A443" s="42" t="str">
        <f>A206</f>
        <v>Първа Инвестиционна Банка</v>
      </c>
      <c r="B443" s="3">
        <f t="shared" si="2"/>
        <v>24660</v>
      </c>
      <c r="C443" s="42"/>
      <c r="D443" s="42"/>
      <c r="E443" s="42"/>
      <c r="F443" s="42"/>
      <c r="H443" s="3"/>
      <c r="I443" s="42"/>
    </row>
    <row r="444" spans="1:9" ht="12.75">
      <c r="A444" s="42" t="s">
        <v>56</v>
      </c>
      <c r="B444" s="3">
        <f t="shared" si="2"/>
        <v>8232</v>
      </c>
      <c r="C444" s="42"/>
      <c r="D444" s="42"/>
      <c r="E444" s="42"/>
      <c r="F444" s="42"/>
      <c r="H444" s="3"/>
      <c r="I444" s="42"/>
    </row>
    <row r="445" spans="1:9" ht="12.75">
      <c r="A445" s="42" t="s">
        <v>55</v>
      </c>
      <c r="B445" s="3">
        <f t="shared" si="2"/>
        <v>6318</v>
      </c>
      <c r="C445" s="42"/>
      <c r="D445" s="42"/>
      <c r="E445" s="42"/>
      <c r="F445" s="42"/>
      <c r="H445" s="3"/>
      <c r="I445" s="42"/>
    </row>
    <row r="446" spans="1:9" ht="12.75">
      <c r="A446" s="42" t="s">
        <v>339</v>
      </c>
      <c r="B446" s="3">
        <f t="shared" si="2"/>
        <v>21369</v>
      </c>
      <c r="C446" s="42"/>
      <c r="D446" s="42"/>
      <c r="E446" s="42"/>
      <c r="F446" s="42"/>
      <c r="H446" s="3"/>
      <c r="I446" s="42"/>
    </row>
    <row r="447" spans="1:9" ht="12.75">
      <c r="A447" s="42" t="s">
        <v>373</v>
      </c>
      <c r="B447" s="3">
        <f t="shared" si="2"/>
        <v>12231</v>
      </c>
      <c r="C447" s="42"/>
      <c r="D447" s="42"/>
      <c r="E447" s="42"/>
      <c r="F447" s="42"/>
      <c r="H447" s="3"/>
      <c r="I447" s="42"/>
    </row>
    <row r="448" spans="1:9" ht="12.75">
      <c r="A448" s="42" t="s">
        <v>100</v>
      </c>
      <c r="B448" s="3">
        <f t="shared" si="2"/>
        <v>18083</v>
      </c>
      <c r="C448" s="42"/>
      <c r="D448" s="42"/>
      <c r="E448" s="42"/>
      <c r="F448" s="42"/>
      <c r="H448" s="3"/>
      <c r="I448" s="42"/>
    </row>
    <row r="449" spans="1:9" ht="12.75">
      <c r="A449" s="42" t="str">
        <f>A212</f>
        <v>Тодоров АД</v>
      </c>
      <c r="B449" s="3">
        <f t="shared" si="2"/>
        <v>16810</v>
      </c>
      <c r="C449" s="42"/>
      <c r="D449" s="42"/>
      <c r="E449" s="42"/>
      <c r="F449" s="42"/>
      <c r="H449" s="3"/>
      <c r="I449" s="42"/>
    </row>
    <row r="450" spans="1:9" ht="12.75">
      <c r="A450" s="42" t="s">
        <v>366</v>
      </c>
      <c r="B450" s="3">
        <f t="shared" si="2"/>
        <v>2564</v>
      </c>
      <c r="C450" s="42"/>
      <c r="D450" s="42"/>
      <c r="E450" s="42"/>
      <c r="F450" s="42"/>
      <c r="H450" s="3"/>
      <c r="I450" s="42"/>
    </row>
    <row r="451" spans="1:9" ht="12.75">
      <c r="A451" s="42" t="s">
        <v>342</v>
      </c>
      <c r="B451" s="3">
        <f t="shared" si="2"/>
        <v>13241</v>
      </c>
      <c r="C451" s="42"/>
      <c r="D451" s="42"/>
      <c r="E451" s="42"/>
      <c r="F451" s="42"/>
      <c r="H451" s="3"/>
      <c r="I451" s="42"/>
    </row>
    <row r="452" spans="1:9" ht="12.75">
      <c r="A452" s="42" t="s">
        <v>446</v>
      </c>
      <c r="B452" s="3">
        <f t="shared" si="2"/>
        <v>1654</v>
      </c>
      <c r="C452" s="42"/>
      <c r="D452" s="42"/>
      <c r="E452" s="42"/>
      <c r="F452" s="42"/>
      <c r="H452" s="3"/>
      <c r="I452" s="42"/>
    </row>
    <row r="453" spans="1:9" ht="12.75">
      <c r="A453" s="42" t="s">
        <v>236</v>
      </c>
      <c r="B453" s="3">
        <f t="shared" si="2"/>
        <v>9322</v>
      </c>
      <c r="C453" s="42"/>
      <c r="D453" s="42"/>
      <c r="E453" s="42"/>
      <c r="F453" s="42"/>
      <c r="H453" s="3"/>
      <c r="I453" s="42"/>
    </row>
    <row r="454" spans="1:9" ht="12.75">
      <c r="A454" s="42"/>
      <c r="B454" s="3"/>
      <c r="C454" s="42"/>
      <c r="D454" s="42"/>
      <c r="E454" s="42"/>
      <c r="F454" s="42"/>
      <c r="H454" s="3"/>
      <c r="I454" s="42"/>
    </row>
    <row r="455" spans="1:9" ht="12.75">
      <c r="A455" s="46" t="s">
        <v>304</v>
      </c>
      <c r="B455" s="48">
        <f>SUM(B456:B483)</f>
        <v>247440</v>
      </c>
      <c r="C455" s="42"/>
      <c r="D455" s="42"/>
      <c r="E455" s="42"/>
      <c r="F455" s="42"/>
      <c r="H455" s="3"/>
      <c r="I455" s="42"/>
    </row>
    <row r="456" spans="1:9" ht="12.75">
      <c r="A456" s="36" t="s">
        <v>343</v>
      </c>
      <c r="B456" s="42">
        <f aca="true" t="shared" si="3" ref="B456:B461">G223</f>
        <v>15508</v>
      </c>
      <c r="C456" s="42"/>
      <c r="D456" s="42"/>
      <c r="E456" s="42"/>
      <c r="F456" s="42"/>
      <c r="H456" s="3"/>
      <c r="I456" s="42"/>
    </row>
    <row r="457" spans="1:9" ht="12.75">
      <c r="A457" s="36" t="s">
        <v>276</v>
      </c>
      <c r="B457" s="3">
        <f t="shared" si="3"/>
        <v>27830</v>
      </c>
      <c r="C457" s="42"/>
      <c r="D457" s="42"/>
      <c r="E457" s="42"/>
      <c r="F457" s="42"/>
      <c r="H457" s="3"/>
      <c r="I457" s="36"/>
    </row>
    <row r="458" spans="1:9" ht="12.75">
      <c r="A458" s="36" t="s">
        <v>277</v>
      </c>
      <c r="B458" s="3">
        <f t="shared" si="3"/>
        <v>7346</v>
      </c>
      <c r="C458" s="42"/>
      <c r="D458" s="42"/>
      <c r="E458" s="42"/>
      <c r="F458" s="42"/>
      <c r="H458" s="3"/>
      <c r="I458" s="36"/>
    </row>
    <row r="459" spans="1:9" ht="12.75">
      <c r="A459" s="36" t="str">
        <f>A226</f>
        <v>Aegon NV</v>
      </c>
      <c r="B459" s="3">
        <f t="shared" si="3"/>
        <v>2413</v>
      </c>
      <c r="C459" s="42"/>
      <c r="D459" s="42"/>
      <c r="E459" s="42"/>
      <c r="F459" s="42"/>
      <c r="H459" s="3"/>
      <c r="I459" s="36"/>
    </row>
    <row r="460" spans="1:9" ht="12.75">
      <c r="A460" s="36" t="s">
        <v>238</v>
      </c>
      <c r="B460" s="3">
        <f t="shared" si="3"/>
        <v>9366</v>
      </c>
      <c r="C460" s="42"/>
      <c r="D460" s="42"/>
      <c r="E460" s="42"/>
      <c r="F460" s="42"/>
      <c r="H460" s="3"/>
      <c r="I460" s="36"/>
    </row>
    <row r="461" spans="1:9" ht="12.75">
      <c r="A461" s="36" t="str">
        <f>A228</f>
        <v>BMW AG</v>
      </c>
      <c r="B461" s="3">
        <f t="shared" si="3"/>
        <v>5606</v>
      </c>
      <c r="C461" s="42"/>
      <c r="D461" s="42"/>
      <c r="E461" s="42"/>
      <c r="F461" s="42"/>
      <c r="H461" s="3"/>
      <c r="I461" s="36"/>
    </row>
    <row r="462" spans="1:9" ht="12.75">
      <c r="A462" s="42" t="s">
        <v>239</v>
      </c>
      <c r="B462" s="3">
        <f>G229</f>
        <v>6386</v>
      </c>
      <c r="C462" s="42"/>
      <c r="D462" s="42"/>
      <c r="E462" s="42"/>
      <c r="F462" s="42"/>
      <c r="H462" s="3"/>
      <c r="I462" s="42"/>
    </row>
    <row r="463" spans="1:9" ht="12.75">
      <c r="A463" s="42" t="str">
        <f>A231</f>
        <v>CREDIT SUISSE GROUP</v>
      </c>
      <c r="B463" s="3">
        <f aca="true" t="shared" si="4" ref="B463:B470">G231</f>
        <v>3028</v>
      </c>
      <c r="C463" s="42"/>
      <c r="D463" s="42"/>
      <c r="E463" s="42"/>
      <c r="F463" s="42"/>
      <c r="H463" s="3"/>
      <c r="I463" s="42"/>
    </row>
    <row r="464" spans="1:9" ht="12.75">
      <c r="A464" s="42" t="s">
        <v>257</v>
      </c>
      <c r="B464" s="3">
        <f t="shared" si="4"/>
        <v>7045</v>
      </c>
      <c r="C464" s="42"/>
      <c r="D464" s="42"/>
      <c r="E464" s="42"/>
      <c r="F464" s="42"/>
      <c r="H464" s="3"/>
      <c r="I464" s="42"/>
    </row>
    <row r="465" spans="1:9" ht="12.75">
      <c r="A465" s="42" t="s">
        <v>279</v>
      </c>
      <c r="B465" s="3">
        <f t="shared" si="4"/>
        <v>9055</v>
      </c>
      <c r="C465" s="42"/>
      <c r="D465" s="42"/>
      <c r="E465" s="42"/>
      <c r="F465" s="42"/>
      <c r="H465" s="3"/>
      <c r="I465" s="42"/>
    </row>
    <row r="466" spans="1:9" ht="12.75">
      <c r="A466" s="42" t="s">
        <v>344</v>
      </c>
      <c r="B466" s="3">
        <f t="shared" si="4"/>
        <v>12921</v>
      </c>
      <c r="C466" s="42"/>
      <c r="D466" s="42"/>
      <c r="E466" s="42"/>
      <c r="F466" s="42"/>
      <c r="H466" s="3"/>
      <c r="I466" s="42"/>
    </row>
    <row r="467" spans="1:9" ht="12.75">
      <c r="A467" s="42" t="s">
        <v>245</v>
      </c>
      <c r="B467" s="3">
        <f t="shared" si="4"/>
        <v>11227</v>
      </c>
      <c r="C467" s="42"/>
      <c r="D467" s="42"/>
      <c r="E467" s="42"/>
      <c r="F467" s="42"/>
      <c r="H467" s="3"/>
      <c r="I467" s="42"/>
    </row>
    <row r="468" spans="1:9" ht="12.75">
      <c r="A468" s="42" t="s">
        <v>281</v>
      </c>
      <c r="B468" s="3">
        <f t="shared" si="4"/>
        <v>8660</v>
      </c>
      <c r="C468" s="42"/>
      <c r="D468" s="42"/>
      <c r="E468" s="42"/>
      <c r="F468" s="42"/>
      <c r="H468" s="3"/>
      <c r="I468" s="42"/>
    </row>
    <row r="469" spans="1:9" ht="12.75">
      <c r="A469" s="42" t="s">
        <v>247</v>
      </c>
      <c r="B469" s="3">
        <f t="shared" si="4"/>
        <v>5382</v>
      </c>
      <c r="C469" s="42"/>
      <c r="D469" s="42"/>
      <c r="E469" s="42"/>
      <c r="F469" s="42"/>
      <c r="H469" s="3"/>
      <c r="I469" s="42"/>
    </row>
    <row r="470" spans="1:9" ht="12.75">
      <c r="A470" s="42" t="s">
        <v>249</v>
      </c>
      <c r="B470" s="3">
        <f t="shared" si="4"/>
        <v>18876</v>
      </c>
      <c r="C470" s="42"/>
      <c r="D470" s="42"/>
      <c r="E470" s="42"/>
      <c r="F470" s="42"/>
      <c r="H470" s="3"/>
      <c r="I470" s="42"/>
    </row>
    <row r="471" spans="1:9" ht="12.75">
      <c r="A471" s="42" t="str">
        <f>A239</f>
        <v>Novartis AG</v>
      </c>
      <c r="B471" s="3">
        <f aca="true" t="shared" si="5" ref="B471:B476">G239</f>
        <v>5025</v>
      </c>
      <c r="C471" s="42"/>
      <c r="D471" s="42"/>
      <c r="E471" s="42"/>
      <c r="F471" s="42"/>
      <c r="H471" s="3"/>
      <c r="I471" s="42"/>
    </row>
    <row r="472" spans="1:9" ht="12.75">
      <c r="A472" s="42" t="str">
        <f>A240</f>
        <v>Prudential PLC</v>
      </c>
      <c r="B472" s="3">
        <f t="shared" si="5"/>
        <v>4271</v>
      </c>
      <c r="C472" s="42"/>
      <c r="D472" s="42"/>
      <c r="E472" s="42"/>
      <c r="F472" s="42"/>
      <c r="H472" s="3"/>
      <c r="I472" s="42"/>
    </row>
    <row r="473" spans="1:9" ht="12.75">
      <c r="A473" s="42" t="s">
        <v>251</v>
      </c>
      <c r="B473" s="3">
        <f t="shared" si="5"/>
        <v>9420</v>
      </c>
      <c r="C473" s="42"/>
      <c r="D473" s="42"/>
      <c r="E473" s="42"/>
      <c r="F473" s="42"/>
      <c r="H473" s="3"/>
      <c r="I473" s="42"/>
    </row>
    <row r="474" spans="1:9" ht="12.75">
      <c r="A474" s="47" t="s">
        <v>253</v>
      </c>
      <c r="B474" s="3">
        <f t="shared" si="5"/>
        <v>11543</v>
      </c>
      <c r="C474" s="42"/>
      <c r="D474" s="42"/>
      <c r="E474" s="42"/>
      <c r="F474" s="42"/>
      <c r="H474" s="3"/>
      <c r="I474" s="42"/>
    </row>
    <row r="475" spans="1:9" ht="12.75">
      <c r="A475" s="47" t="s">
        <v>255</v>
      </c>
      <c r="B475" s="3">
        <f t="shared" si="5"/>
        <v>7912</v>
      </c>
      <c r="C475" s="42"/>
      <c r="D475" s="42"/>
      <c r="E475" s="42"/>
      <c r="F475" s="42"/>
      <c r="H475" s="3"/>
      <c r="I475" s="42"/>
    </row>
    <row r="476" spans="1:9" ht="12.75">
      <c r="A476" s="47" t="s">
        <v>345</v>
      </c>
      <c r="B476" s="3">
        <f t="shared" si="5"/>
        <v>7246</v>
      </c>
      <c r="C476" s="42"/>
      <c r="D476" s="42"/>
      <c r="E476" s="42"/>
      <c r="F476" s="42"/>
      <c r="H476" s="3"/>
      <c r="I476" s="42"/>
    </row>
    <row r="477" spans="1:9" ht="12.75">
      <c r="A477" s="47" t="s">
        <v>283</v>
      </c>
      <c r="B477" s="3">
        <f aca="true" t="shared" si="6" ref="B477:B483">G245</f>
        <v>9631</v>
      </c>
      <c r="C477" s="42"/>
      <c r="D477" s="42"/>
      <c r="E477" s="42"/>
      <c r="F477" s="42"/>
      <c r="H477" s="3"/>
      <c r="I477" s="47"/>
    </row>
    <row r="478" spans="1:9" ht="12.75">
      <c r="A478" s="47" t="str">
        <f>A246</f>
        <v>Total  S.A.</v>
      </c>
      <c r="B478" s="3">
        <f t="shared" si="6"/>
        <v>11959</v>
      </c>
      <c r="C478" s="42"/>
      <c r="D478" s="42"/>
      <c r="E478" s="42"/>
      <c r="F478" s="42"/>
      <c r="H478" s="3"/>
      <c r="I478" s="47"/>
    </row>
    <row r="479" spans="1:9" ht="12.75">
      <c r="A479" s="47" t="s">
        <v>285</v>
      </c>
      <c r="B479" s="3">
        <f t="shared" si="6"/>
        <v>4867</v>
      </c>
      <c r="C479" s="42"/>
      <c r="D479" s="42"/>
      <c r="E479" s="42"/>
      <c r="F479" s="42"/>
      <c r="H479" s="3"/>
      <c r="I479" s="47"/>
    </row>
    <row r="480" spans="1:9" ht="12.75">
      <c r="A480" s="47" t="s">
        <v>447</v>
      </c>
      <c r="B480" s="3">
        <f t="shared" si="6"/>
        <v>10336</v>
      </c>
      <c r="C480" s="42"/>
      <c r="D480" s="42"/>
      <c r="E480" s="42"/>
      <c r="F480" s="42"/>
      <c r="H480" s="3"/>
      <c r="I480" s="47"/>
    </row>
    <row r="481" spans="1:9" ht="12.75">
      <c r="A481" s="47" t="str">
        <f>A249</f>
        <v>Vneshtorgbank OAO</v>
      </c>
      <c r="B481" s="3">
        <f t="shared" si="6"/>
        <v>5032</v>
      </c>
      <c r="C481" s="42"/>
      <c r="D481" s="42"/>
      <c r="E481" s="42"/>
      <c r="F481" s="42"/>
      <c r="H481" s="3"/>
      <c r="I481" s="47"/>
    </row>
    <row r="482" spans="1:9" ht="12.75">
      <c r="A482" s="47" t="s">
        <v>287</v>
      </c>
      <c r="B482" s="3">
        <f t="shared" si="6"/>
        <v>3912</v>
      </c>
      <c r="C482" s="42"/>
      <c r="D482" s="42"/>
      <c r="E482" s="42"/>
      <c r="F482" s="42"/>
      <c r="H482" s="3"/>
      <c r="I482" s="47"/>
    </row>
    <row r="483" spans="1:9" ht="12.75">
      <c r="A483" s="47" t="str">
        <f>A251</f>
        <v>Zurich Financial Services Group</v>
      </c>
      <c r="B483" s="3">
        <f t="shared" si="6"/>
        <v>5637</v>
      </c>
      <c r="C483" s="42"/>
      <c r="D483" s="42"/>
      <c r="E483" s="42"/>
      <c r="F483" s="42"/>
      <c r="H483" s="3"/>
      <c r="I483" s="47"/>
    </row>
    <row r="484" spans="1:9" ht="12.75">
      <c r="A484" s="47"/>
      <c r="B484" s="3"/>
      <c r="C484" s="42"/>
      <c r="D484" s="42"/>
      <c r="E484" s="42"/>
      <c r="F484" s="42"/>
      <c r="H484" s="3"/>
      <c r="I484" s="47"/>
    </row>
    <row r="485" spans="1:9" ht="12.75">
      <c r="A485" s="48" t="s">
        <v>46</v>
      </c>
      <c r="B485" s="48">
        <f>SUM(B486:B507)</f>
        <v>1452504</v>
      </c>
      <c r="C485" s="48"/>
      <c r="D485" s="48"/>
      <c r="E485" s="48"/>
      <c r="F485" s="48"/>
      <c r="H485" s="3"/>
      <c r="I485" s="47"/>
    </row>
    <row r="486" spans="1:9" ht="12.75">
      <c r="A486" s="42" t="s">
        <v>360</v>
      </c>
      <c r="B486" s="3">
        <f>G260</f>
        <v>138442</v>
      </c>
      <c r="C486" s="42"/>
      <c r="D486" s="42"/>
      <c r="E486" s="42"/>
      <c r="F486" s="42"/>
      <c r="H486" s="3"/>
      <c r="I486" s="42"/>
    </row>
    <row r="487" spans="1:9" ht="12.75">
      <c r="A487" s="42" t="s">
        <v>99</v>
      </c>
      <c r="B487" s="3">
        <f aca="true" t="shared" si="7" ref="B487:B492">G264</f>
        <v>38124</v>
      </c>
      <c r="C487" s="42"/>
      <c r="D487" s="42"/>
      <c r="E487" s="42"/>
      <c r="F487" s="42"/>
      <c r="H487" s="3"/>
      <c r="I487" s="42"/>
    </row>
    <row r="488" spans="1:9" ht="12.75">
      <c r="A488" s="42" t="s">
        <v>321</v>
      </c>
      <c r="B488" s="3">
        <f t="shared" si="7"/>
        <v>63592</v>
      </c>
      <c r="C488" s="42"/>
      <c r="D488" s="42"/>
      <c r="E488" s="42"/>
      <c r="F488" s="42"/>
      <c r="H488" s="3"/>
      <c r="I488" s="42"/>
    </row>
    <row r="489" spans="1:9" ht="12.75">
      <c r="A489" s="42" t="s">
        <v>321</v>
      </c>
      <c r="B489" s="3">
        <f t="shared" si="7"/>
        <v>71737</v>
      </c>
      <c r="C489" s="42"/>
      <c r="D489" s="42"/>
      <c r="E489" s="42"/>
      <c r="F489" s="42"/>
      <c r="H489" s="3"/>
      <c r="I489" s="42"/>
    </row>
    <row r="490" spans="1:9" ht="12.75">
      <c r="A490" s="42" t="s">
        <v>478</v>
      </c>
      <c r="B490" s="3">
        <f t="shared" si="7"/>
        <v>61272</v>
      </c>
      <c r="C490" s="42"/>
      <c r="D490" s="42"/>
      <c r="E490" s="42"/>
      <c r="F490" s="42"/>
      <c r="H490" s="3"/>
      <c r="I490" s="42"/>
    </row>
    <row r="491" spans="1:9" ht="12.75">
      <c r="A491" s="42" t="s">
        <v>103</v>
      </c>
      <c r="B491" s="3" t="str">
        <f t="shared" si="7"/>
        <v>-</v>
      </c>
      <c r="C491" s="36"/>
      <c r="D491" s="36"/>
      <c r="E491" s="36"/>
      <c r="F491" s="36"/>
      <c r="H491" s="3"/>
      <c r="I491" s="42"/>
    </row>
    <row r="492" spans="1:9" ht="12.75">
      <c r="A492" s="42" t="s">
        <v>139</v>
      </c>
      <c r="B492" s="3">
        <f t="shared" si="7"/>
        <v>94302</v>
      </c>
      <c r="C492" s="36"/>
      <c r="D492" s="36"/>
      <c r="E492" s="36"/>
      <c r="F492" s="36"/>
      <c r="H492" s="3"/>
      <c r="I492" s="42"/>
    </row>
    <row r="493" spans="1:9" ht="12.75">
      <c r="A493" s="42" t="s">
        <v>140</v>
      </c>
      <c r="B493" s="3">
        <f>G270</f>
        <v>247590</v>
      </c>
      <c r="C493" s="36"/>
      <c r="D493" s="36"/>
      <c r="E493" s="36"/>
      <c r="F493" s="36"/>
      <c r="H493" s="3"/>
      <c r="I493" s="42"/>
    </row>
    <row r="494" spans="1:9" ht="12.75">
      <c r="A494" s="42" t="s">
        <v>141</v>
      </c>
      <c r="B494" s="3">
        <f>G271</f>
        <v>22942</v>
      </c>
      <c r="C494" s="36"/>
      <c r="D494" s="36"/>
      <c r="E494" s="36"/>
      <c r="F494" s="36"/>
      <c r="H494" s="3"/>
      <c r="I494" s="42"/>
    </row>
    <row r="495" spans="1:9" ht="12.75">
      <c r="A495" s="42" t="s">
        <v>141</v>
      </c>
      <c r="B495" s="3">
        <f>G272</f>
        <v>42132</v>
      </c>
      <c r="C495" s="42"/>
      <c r="D495" s="42"/>
      <c r="E495" s="42"/>
      <c r="F495" s="42"/>
      <c r="H495" s="3"/>
      <c r="I495" s="42"/>
    </row>
    <row r="496" spans="1:9" ht="12.75">
      <c r="A496" s="42" t="s">
        <v>457</v>
      </c>
      <c r="B496" s="3">
        <f>G273</f>
        <v>11299</v>
      </c>
      <c r="C496" s="42"/>
      <c r="D496" s="42"/>
      <c r="E496" s="42"/>
      <c r="F496" s="42"/>
      <c r="H496" s="3"/>
      <c r="I496" s="42"/>
    </row>
    <row r="497" spans="1:9" ht="12.75">
      <c r="A497" s="85" t="s">
        <v>475</v>
      </c>
      <c r="B497" s="3">
        <f>G274</f>
        <v>51379</v>
      </c>
      <c r="C497" s="42"/>
      <c r="D497" s="42"/>
      <c r="E497" s="42"/>
      <c r="F497" s="42"/>
      <c r="H497" s="3"/>
      <c r="I497" s="42"/>
    </row>
    <row r="498" spans="1:9" ht="12.75">
      <c r="A498" s="85"/>
      <c r="B498" s="3"/>
      <c r="C498" s="42"/>
      <c r="D498" s="42"/>
      <c r="E498" s="42"/>
      <c r="F498" s="42"/>
      <c r="H498" s="3"/>
      <c r="I498" s="42"/>
    </row>
    <row r="499" spans="1:9" ht="12.75">
      <c r="A499" s="4" t="s">
        <v>474</v>
      </c>
      <c r="B499" s="3">
        <f aca="true" t="shared" si="8" ref="B499:B507">G275</f>
        <v>42135</v>
      </c>
      <c r="C499" s="42"/>
      <c r="D499" s="42"/>
      <c r="E499" s="42"/>
      <c r="F499" s="42"/>
      <c r="H499" s="3"/>
      <c r="I499" s="42"/>
    </row>
    <row r="500" spans="1:9" ht="12.75">
      <c r="A500" s="42" t="s">
        <v>346</v>
      </c>
      <c r="B500" s="3" t="str">
        <f t="shared" si="8"/>
        <v>-</v>
      </c>
      <c r="C500" s="42"/>
      <c r="D500" s="42"/>
      <c r="E500" s="42"/>
      <c r="F500" s="42"/>
      <c r="H500" s="3"/>
      <c r="I500" s="42"/>
    </row>
    <row r="501" spans="1:9" ht="15.75" customHeight="1">
      <c r="A501" s="42" t="s">
        <v>349</v>
      </c>
      <c r="B501" s="3">
        <f t="shared" si="8"/>
        <v>115441</v>
      </c>
      <c r="C501" s="42"/>
      <c r="D501" s="42"/>
      <c r="E501" s="42"/>
      <c r="F501" s="42"/>
      <c r="H501" s="3"/>
      <c r="I501" s="42"/>
    </row>
    <row r="502" spans="1:9" ht="15.75" customHeight="1">
      <c r="A502" s="42" t="s">
        <v>350</v>
      </c>
      <c r="B502" s="3">
        <f t="shared" si="8"/>
        <v>20982</v>
      </c>
      <c r="C502" s="42"/>
      <c r="D502" s="42"/>
      <c r="E502" s="42"/>
      <c r="F502" s="42"/>
      <c r="H502" s="3"/>
      <c r="I502" s="42"/>
    </row>
    <row r="503" spans="1:9" ht="15.75" customHeight="1">
      <c r="A503" s="42" t="s">
        <v>353</v>
      </c>
      <c r="B503" s="3">
        <f t="shared" si="8"/>
        <v>101366</v>
      </c>
      <c r="C503" s="42"/>
      <c r="D503" s="42"/>
      <c r="E503" s="42"/>
      <c r="F503" s="42"/>
      <c r="H503" s="3"/>
      <c r="I503" s="42"/>
    </row>
    <row r="504" spans="1:9" ht="15.75" customHeight="1">
      <c r="A504" s="42" t="s">
        <v>56</v>
      </c>
      <c r="B504" s="3" t="str">
        <f t="shared" si="8"/>
        <v>-</v>
      </c>
      <c r="C504" s="42"/>
      <c r="D504" s="42"/>
      <c r="E504" s="42"/>
      <c r="F504" s="42"/>
      <c r="H504" s="3"/>
      <c r="I504" s="42"/>
    </row>
    <row r="505" spans="1:9" ht="15.75" customHeight="1">
      <c r="A505" s="42" t="s">
        <v>369</v>
      </c>
      <c r="B505" s="3">
        <f t="shared" si="8"/>
        <v>147695</v>
      </c>
      <c r="C505" s="42"/>
      <c r="D505" s="42"/>
      <c r="E505" s="42"/>
      <c r="F505" s="42"/>
      <c r="H505" s="3"/>
      <c r="I505" s="42"/>
    </row>
    <row r="506" spans="1:9" ht="15.75" customHeight="1">
      <c r="A506" s="42" t="s">
        <v>459</v>
      </c>
      <c r="B506" s="3">
        <f t="shared" si="8"/>
        <v>141879</v>
      </c>
      <c r="C506" s="42"/>
      <c r="D506" s="42"/>
      <c r="E506" s="42"/>
      <c r="F506" s="42"/>
      <c r="H506" s="3"/>
      <c r="I506" s="42"/>
    </row>
    <row r="507" spans="1:9" ht="15.75" customHeight="1">
      <c r="A507" s="42" t="s">
        <v>455</v>
      </c>
      <c r="B507" s="3">
        <f t="shared" si="8"/>
        <v>40195</v>
      </c>
      <c r="C507" s="42"/>
      <c r="D507" s="42"/>
      <c r="E507" s="42"/>
      <c r="F507" s="42"/>
      <c r="H507" s="3"/>
      <c r="I507" s="42"/>
    </row>
    <row r="508" spans="1:9" ht="13.5" thickBot="1">
      <c r="A508" s="72" t="s">
        <v>183</v>
      </c>
      <c r="B508" s="53">
        <f>B422+B455+B485</f>
        <v>2118254</v>
      </c>
      <c r="C508" s="78">
        <f>B508*70/100</f>
        <v>1482777.8</v>
      </c>
      <c r="D508" s="52"/>
      <c r="E508" s="52"/>
      <c r="F508" s="52"/>
      <c r="H508" s="3"/>
      <c r="I508" s="42"/>
    </row>
    <row r="509" spans="1:9" ht="13.5" thickTop="1">
      <c r="A509" s="52"/>
      <c r="B509" s="43"/>
      <c r="C509" s="43"/>
      <c r="D509" s="52"/>
      <c r="E509" s="52"/>
      <c r="F509" s="52"/>
      <c r="H509" s="3"/>
      <c r="I509" s="42"/>
    </row>
    <row r="510" spans="1:8" ht="12.75">
      <c r="A510" s="43"/>
      <c r="B510" s="43"/>
      <c r="C510" s="43"/>
      <c r="D510" s="43"/>
      <c r="E510" s="43"/>
      <c r="F510" s="43"/>
      <c r="G510" s="48"/>
      <c r="H510" s="3"/>
    </row>
    <row r="511" spans="1:8" ht="38.25">
      <c r="A511" s="48" t="s">
        <v>184</v>
      </c>
      <c r="B511" s="50" t="s">
        <v>80</v>
      </c>
      <c r="C511" s="94" t="s">
        <v>214</v>
      </c>
      <c r="D511" s="94"/>
      <c r="E511" s="48"/>
      <c r="F511" s="48"/>
      <c r="H511" s="3"/>
    </row>
    <row r="512" spans="1:8" ht="12.75">
      <c r="A512" s="48" t="s">
        <v>81</v>
      </c>
      <c r="B512" s="42"/>
      <c r="C512" s="48"/>
      <c r="D512" s="48"/>
      <c r="E512" s="48"/>
      <c r="F512" s="48"/>
      <c r="H512" s="3"/>
    </row>
    <row r="513" spans="1:8" ht="12.75">
      <c r="A513" s="42" t="s">
        <v>82</v>
      </c>
      <c r="B513" s="3">
        <f>B291</f>
        <v>0</v>
      </c>
      <c r="C513" s="42"/>
      <c r="D513" s="42"/>
      <c r="E513" s="42"/>
      <c r="F513" s="42"/>
      <c r="H513" s="3"/>
    </row>
    <row r="514" spans="1:8" ht="12.75">
      <c r="A514" s="42" t="s">
        <v>83</v>
      </c>
      <c r="B514" s="3">
        <f>B295</f>
        <v>19268</v>
      </c>
      <c r="C514" s="42"/>
      <c r="D514" s="42"/>
      <c r="E514" s="42"/>
      <c r="F514" s="42"/>
      <c r="H514" s="3"/>
    </row>
    <row r="515" spans="1:8" ht="12.75">
      <c r="A515" s="42" t="s">
        <v>260</v>
      </c>
      <c r="B515" s="3">
        <f>B296</f>
        <v>6178</v>
      </c>
      <c r="C515" s="42"/>
      <c r="D515" s="42"/>
      <c r="E515" s="42"/>
      <c r="F515" s="42"/>
      <c r="H515" s="3"/>
    </row>
    <row r="516" spans="1:8" ht="12.75">
      <c r="A516" s="42" t="s">
        <v>84</v>
      </c>
      <c r="B516" s="3">
        <f>B297</f>
        <v>0</v>
      </c>
      <c r="C516" s="42"/>
      <c r="D516" s="42"/>
      <c r="E516" s="42"/>
      <c r="F516" s="42"/>
      <c r="H516" s="3"/>
    </row>
    <row r="517" spans="1:8" ht="12.75">
      <c r="A517" s="42" t="s">
        <v>85</v>
      </c>
      <c r="B517" s="3">
        <f>B299</f>
        <v>325572</v>
      </c>
      <c r="C517" s="42"/>
      <c r="D517" s="42"/>
      <c r="E517" s="42"/>
      <c r="F517" s="42"/>
      <c r="H517" s="3"/>
    </row>
    <row r="518" spans="1:8" ht="13.5" thickBot="1">
      <c r="A518" s="53" t="s">
        <v>48</v>
      </c>
      <c r="B518" s="53">
        <f>SUM(B513:B517)</f>
        <v>351018</v>
      </c>
      <c r="C518" s="53">
        <f>баланс!C22*10/100</f>
        <v>283082.168</v>
      </c>
      <c r="D518" s="43"/>
      <c r="E518" s="43"/>
      <c r="F518" s="43"/>
      <c r="H518" s="3"/>
    </row>
    <row r="519" spans="1:8" ht="13.5" thickTop="1">
      <c r="A519" s="43"/>
      <c r="B519" s="43"/>
      <c r="C519" s="43"/>
      <c r="D519" s="43"/>
      <c r="E519" s="43"/>
      <c r="F519" s="43"/>
      <c r="H519" s="3"/>
    </row>
    <row r="523" spans="1:6" ht="12.75">
      <c r="A523" s="34" t="s">
        <v>449</v>
      </c>
      <c r="B523" s="34"/>
      <c r="C523" s="34"/>
      <c r="D523" s="34"/>
      <c r="E523" s="34"/>
      <c r="F523" s="34"/>
    </row>
    <row r="525" ht="12.75">
      <c r="A525" s="4" t="s">
        <v>484</v>
      </c>
    </row>
    <row r="535" spans="1:3" ht="12.75">
      <c r="A535" s="4" t="s">
        <v>143</v>
      </c>
      <c r="C535" s="4" t="s">
        <v>306</v>
      </c>
    </row>
    <row r="536" spans="1:3" ht="12.75">
      <c r="A536" s="4" t="s">
        <v>69</v>
      </c>
      <c r="C536" s="4" t="s">
        <v>307</v>
      </c>
    </row>
    <row r="537" spans="1:3" ht="12.75">
      <c r="A537" s="4" t="s">
        <v>308</v>
      </c>
      <c r="C537" s="4" t="s">
        <v>308</v>
      </c>
    </row>
    <row r="540" ht="12.75">
      <c r="C540" s="4" t="s">
        <v>143</v>
      </c>
    </row>
    <row r="541" ht="12.75">
      <c r="C541" s="4" t="s">
        <v>322</v>
      </c>
    </row>
    <row r="542" ht="12.75">
      <c r="C542" s="4" t="s">
        <v>308</v>
      </c>
    </row>
  </sheetData>
  <sheetProtection/>
  <mergeCells count="15">
    <mergeCell ref="C420:D420"/>
    <mergeCell ref="C511:D511"/>
    <mergeCell ref="A2:H2"/>
    <mergeCell ref="A3:H3"/>
    <mergeCell ref="A4:H4"/>
    <mergeCell ref="F171:F172"/>
    <mergeCell ref="B178:B179"/>
    <mergeCell ref="C178:C179"/>
    <mergeCell ref="F178:F179"/>
    <mergeCell ref="B255:B256"/>
    <mergeCell ref="C255:C256"/>
    <mergeCell ref="F255:F256"/>
    <mergeCell ref="C221:C222"/>
    <mergeCell ref="B221:B222"/>
    <mergeCell ref="F221:F222"/>
  </mergeCells>
  <printOptions/>
  <pageMargins left="0.5905511811023623" right="0.31496062992125984" top="0.5118110236220472" bottom="0.31496062992125984" header="0.5118110236220472" footer="0.31496062992125984"/>
  <pageSetup fitToHeight="8" fitToWidth="8" horizontalDpi="600" verticalDpi="600" orientation="portrait" paperSize="9" scale="75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77.8515625" style="4" customWidth="1"/>
    <col min="2" max="2" width="19.57421875" style="4" customWidth="1"/>
    <col min="3" max="3" width="18.28125" style="4" customWidth="1"/>
    <col min="4" max="16384" width="9.140625" style="4" customWidth="1"/>
  </cols>
  <sheetData>
    <row r="1" spans="1:3" ht="12.75">
      <c r="A1" s="92" t="s">
        <v>144</v>
      </c>
      <c r="B1" s="92"/>
      <c r="C1" s="92"/>
    </row>
    <row r="2" spans="1:3" ht="12.75">
      <c r="A2" s="92" t="s">
        <v>171</v>
      </c>
      <c r="B2" s="92"/>
      <c r="C2" s="92"/>
    </row>
    <row r="3" spans="1:3" ht="12.75">
      <c r="A3" s="92" t="s">
        <v>488</v>
      </c>
      <c r="B3" s="92"/>
      <c r="C3" s="92"/>
    </row>
    <row r="5" spans="1:3" ht="12.75">
      <c r="A5" s="21" t="s">
        <v>129</v>
      </c>
      <c r="B5" s="21" t="s">
        <v>145</v>
      </c>
      <c r="C5" s="21" t="s">
        <v>146</v>
      </c>
    </row>
    <row r="6" spans="1:3" ht="12.75">
      <c r="A6" s="29" t="s">
        <v>147</v>
      </c>
      <c r="B6" s="30"/>
      <c r="C6" s="30"/>
    </row>
    <row r="7" spans="1:3" ht="12.75">
      <c r="A7" s="30" t="s">
        <v>148</v>
      </c>
      <c r="B7" s="30">
        <v>607837</v>
      </c>
      <c r="C7" s="30">
        <v>1365947</v>
      </c>
    </row>
    <row r="8" spans="1:3" ht="12.75">
      <c r="A8" s="30" t="s">
        <v>149</v>
      </c>
      <c r="B8" s="30">
        <v>-928587</v>
      </c>
      <c r="C8" s="30">
        <v>-2124074</v>
      </c>
    </row>
    <row r="9" spans="1:3" ht="12.75">
      <c r="A9" s="30" t="s">
        <v>150</v>
      </c>
      <c r="B9" s="30">
        <v>0</v>
      </c>
      <c r="C9" s="30">
        <v>0</v>
      </c>
    </row>
    <row r="10" spans="1:3" ht="12.75">
      <c r="A10" s="30" t="s">
        <v>188</v>
      </c>
      <c r="B10" s="30"/>
      <c r="C10" s="30"/>
    </row>
    <row r="11" spans="1:3" ht="12.75">
      <c r="A11" s="29" t="s">
        <v>151</v>
      </c>
      <c r="B11" s="29">
        <f>B7+B8+B9+B10</f>
        <v>-320750</v>
      </c>
      <c r="C11" s="29">
        <f>C7+C8+C9+C10</f>
        <v>-758127</v>
      </c>
    </row>
    <row r="12" spans="1:3" ht="12.75">
      <c r="A12" s="29" t="s">
        <v>152</v>
      </c>
      <c r="B12" s="30"/>
      <c r="C12" s="30"/>
    </row>
    <row r="13" spans="1:3" ht="12.75">
      <c r="A13" s="30" t="s">
        <v>153</v>
      </c>
      <c r="B13" s="30">
        <v>0</v>
      </c>
      <c r="C13" s="30">
        <v>0</v>
      </c>
    </row>
    <row r="14" spans="1:3" ht="12.75">
      <c r="A14" s="30" t="s">
        <v>154</v>
      </c>
      <c r="B14" s="30">
        <v>-9742</v>
      </c>
      <c r="C14" s="30">
        <v>-11597</v>
      </c>
    </row>
    <row r="15" spans="1:3" ht="12.75">
      <c r="A15" s="29" t="s">
        <v>155</v>
      </c>
      <c r="B15" s="29">
        <f>B13+B14</f>
        <v>-9742</v>
      </c>
      <c r="C15" s="29">
        <f>C13+C14</f>
        <v>-11597</v>
      </c>
    </row>
    <row r="16" spans="1:3" ht="12.75">
      <c r="A16" s="29" t="s">
        <v>156</v>
      </c>
      <c r="B16" s="30"/>
      <c r="C16" s="30"/>
    </row>
    <row r="17" spans="1:3" ht="12.75">
      <c r="A17" s="30" t="s">
        <v>157</v>
      </c>
      <c r="B17" s="30">
        <v>482170</v>
      </c>
      <c r="C17" s="30">
        <v>978393</v>
      </c>
    </row>
    <row r="18" spans="1:3" ht="12.75">
      <c r="A18" s="30" t="s">
        <v>158</v>
      </c>
      <c r="B18" s="30">
        <v>-343905</v>
      </c>
      <c r="C18" s="30">
        <v>-148663</v>
      </c>
    </row>
    <row r="19" spans="1:3" ht="12.75">
      <c r="A19" s="30" t="s">
        <v>220</v>
      </c>
      <c r="B19" s="30">
        <v>-49192</v>
      </c>
      <c r="C19" s="30">
        <v>-57158</v>
      </c>
    </row>
    <row r="20" spans="1:3" ht="12.75">
      <c r="A20" s="29" t="s">
        <v>159</v>
      </c>
      <c r="B20" s="29">
        <f>SUM(B17:B19)</f>
        <v>89073</v>
      </c>
      <c r="C20" s="29">
        <f>SUM(C17:C19)</f>
        <v>772572</v>
      </c>
    </row>
    <row r="21" spans="1:3" ht="12.75">
      <c r="A21" s="30" t="s">
        <v>234</v>
      </c>
      <c r="B21" s="30">
        <v>153182</v>
      </c>
      <c r="C21" s="30">
        <v>109847</v>
      </c>
    </row>
    <row r="22" spans="1:3" ht="12.75">
      <c r="A22" s="30" t="s">
        <v>235</v>
      </c>
      <c r="B22" s="30">
        <v>-3081</v>
      </c>
      <c r="C22" s="30">
        <v>-14817</v>
      </c>
    </row>
    <row r="23" spans="1:3" ht="12.75">
      <c r="A23" s="29" t="s">
        <v>160</v>
      </c>
      <c r="B23" s="29">
        <f>SUM(B21:B22)</f>
        <v>150101</v>
      </c>
      <c r="C23" s="29">
        <f>SUM(C21:C22)</f>
        <v>95030</v>
      </c>
    </row>
    <row r="24" spans="1:3" ht="12.75">
      <c r="A24" s="29" t="s">
        <v>161</v>
      </c>
      <c r="B24" s="29">
        <f>B20+B23</f>
        <v>239174</v>
      </c>
      <c r="C24" s="29">
        <f>C20+C23</f>
        <v>867602</v>
      </c>
    </row>
    <row r="25" spans="1:3" ht="12.75">
      <c r="A25" s="29" t="s">
        <v>162</v>
      </c>
      <c r="B25" s="60">
        <f>B11+B15+B24</f>
        <v>-91318</v>
      </c>
      <c r="C25" s="60">
        <f>C11+C15+C24</f>
        <v>97878</v>
      </c>
    </row>
    <row r="26" spans="1:3" ht="12.75">
      <c r="A26" s="30" t="s">
        <v>163</v>
      </c>
      <c r="B26" s="30">
        <v>-314</v>
      </c>
      <c r="C26" s="30">
        <v>-164</v>
      </c>
    </row>
    <row r="27" spans="1:3" ht="12.75">
      <c r="A27" s="29" t="s">
        <v>164</v>
      </c>
      <c r="B27" s="29">
        <v>442650</v>
      </c>
      <c r="C27" s="29">
        <v>344936</v>
      </c>
    </row>
    <row r="28" spans="1:3" ht="12.75">
      <c r="A28" s="29" t="s">
        <v>165</v>
      </c>
      <c r="B28" s="18">
        <f>B27+B25+B26</f>
        <v>351018</v>
      </c>
      <c r="C28" s="18">
        <f>C27+C25+C26</f>
        <v>442650</v>
      </c>
    </row>
    <row r="29" spans="1:3" ht="12.75">
      <c r="A29" s="46"/>
      <c r="B29" s="55"/>
      <c r="C29" s="55"/>
    </row>
    <row r="31" ht="12.75">
      <c r="A31" s="82" t="s">
        <v>481</v>
      </c>
    </row>
    <row r="34" spans="1:2" ht="12.75">
      <c r="A34" s="4" t="s">
        <v>143</v>
      </c>
      <c r="B34" s="31" t="s">
        <v>142</v>
      </c>
    </row>
    <row r="35" spans="1:2" ht="12.75">
      <c r="A35" s="4" t="s">
        <v>69</v>
      </c>
      <c r="B35" s="31" t="s">
        <v>68</v>
      </c>
    </row>
    <row r="36" spans="1:2" ht="12.75">
      <c r="A36" s="4" t="s">
        <v>189</v>
      </c>
      <c r="B36" s="4" t="s">
        <v>189</v>
      </c>
    </row>
    <row r="39" ht="12.75">
      <c r="B39" s="31" t="s">
        <v>143</v>
      </c>
    </row>
    <row r="40" ht="12.75">
      <c r="B40" s="31" t="s">
        <v>322</v>
      </c>
    </row>
    <row r="41" ht="12.75">
      <c r="B41" s="31" t="s">
        <v>190</v>
      </c>
    </row>
  </sheetData>
  <sheetProtection/>
  <mergeCells count="3">
    <mergeCell ref="A1:C1"/>
    <mergeCell ref="A2:C2"/>
    <mergeCell ref="A3:C3"/>
  </mergeCells>
  <printOptions/>
  <pageMargins left="0.87" right="0.23" top="0.52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34.57421875" style="4" customWidth="1"/>
    <col min="2" max="2" width="29.140625" style="4" customWidth="1"/>
    <col min="3" max="3" width="11.8515625" style="4" customWidth="1"/>
    <col min="4" max="4" width="11.421875" style="4" customWidth="1"/>
    <col min="5" max="16384" width="9.140625" style="4" customWidth="1"/>
  </cols>
  <sheetData>
    <row r="1" spans="1:4" ht="12.75">
      <c r="A1" s="92" t="s">
        <v>166</v>
      </c>
      <c r="B1" s="92"/>
      <c r="C1" s="92"/>
      <c r="D1" s="92"/>
    </row>
    <row r="2" spans="1:4" ht="12.75">
      <c r="A2" s="92" t="s">
        <v>137</v>
      </c>
      <c r="B2" s="92"/>
      <c r="C2" s="92"/>
      <c r="D2" s="92"/>
    </row>
    <row r="3" spans="1:4" ht="12.75">
      <c r="A3" s="92" t="s">
        <v>482</v>
      </c>
      <c r="B3" s="92"/>
      <c r="C3" s="92"/>
      <c r="D3" s="92"/>
    </row>
    <row r="4" spans="1:4" ht="12.75">
      <c r="A4" s="33"/>
      <c r="B4" s="33"/>
      <c r="C4" s="33"/>
      <c r="D4" s="33"/>
    </row>
    <row r="7" spans="1:4" ht="12.75">
      <c r="A7" s="21" t="s">
        <v>167</v>
      </c>
      <c r="B7" s="21" t="s">
        <v>187</v>
      </c>
      <c r="C7" s="21" t="s">
        <v>168</v>
      </c>
      <c r="D7" s="21" t="s">
        <v>169</v>
      </c>
    </row>
    <row r="8" spans="1:4" ht="12.75">
      <c r="A8" s="30"/>
      <c r="B8" s="21">
        <v>1</v>
      </c>
      <c r="C8" s="21">
        <v>3</v>
      </c>
      <c r="D8" s="21">
        <v>4</v>
      </c>
    </row>
    <row r="9" spans="1:4" ht="12.75">
      <c r="A9" s="17" t="s">
        <v>375</v>
      </c>
      <c r="B9" s="29">
        <f>баланс!H13</f>
        <v>2576798</v>
      </c>
      <c r="C9" s="29">
        <v>788189</v>
      </c>
      <c r="D9" s="29">
        <f>B9+C9</f>
        <v>3364987</v>
      </c>
    </row>
    <row r="10" spans="1:4" ht="12.75">
      <c r="A10" s="30" t="s">
        <v>185</v>
      </c>
      <c r="B10" s="30">
        <f>'бележки към баланс'!B322</f>
        <v>415205</v>
      </c>
      <c r="C10" s="30">
        <f>'бележки към баланс'!B340</f>
        <v>64567</v>
      </c>
      <c r="D10" s="29">
        <f>B10+C10</f>
        <v>479772</v>
      </c>
    </row>
    <row r="11" spans="1:4" ht="12.75">
      <c r="A11" s="30" t="s">
        <v>186</v>
      </c>
      <c r="B11" s="30">
        <f>-'бележки към баланс'!B321</f>
        <v>-294724</v>
      </c>
      <c r="C11" s="30">
        <f>'бележки към баланс'!B341</f>
        <v>-49181</v>
      </c>
      <c r="D11" s="29">
        <f>B11+C11</f>
        <v>-343905</v>
      </c>
    </row>
    <row r="12" spans="1:4" ht="12.75">
      <c r="A12" s="30" t="s">
        <v>170</v>
      </c>
      <c r="B12" s="30">
        <v>0</v>
      </c>
      <c r="C12" s="30">
        <f>баланс!G16</f>
        <v>-676828</v>
      </c>
      <c r="D12" s="29">
        <f>B12+C12</f>
        <v>-676828</v>
      </c>
    </row>
    <row r="13" spans="1:4" ht="12.75">
      <c r="A13" s="17" t="s">
        <v>485</v>
      </c>
      <c r="B13" s="29">
        <f>B9+B10+B11</f>
        <v>2697279</v>
      </c>
      <c r="C13" s="29">
        <f>SUM(C9:C12)</f>
        <v>126747</v>
      </c>
      <c r="D13" s="29">
        <f>B13+C13+1</f>
        <v>2824027</v>
      </c>
    </row>
    <row r="16" ht="12.75">
      <c r="A16" s="82" t="s">
        <v>481</v>
      </c>
    </row>
    <row r="22" spans="1:3" ht="12.75">
      <c r="A22" s="31" t="s">
        <v>143</v>
      </c>
      <c r="C22" s="31" t="s">
        <v>142</v>
      </c>
    </row>
    <row r="23" spans="1:3" ht="12.75">
      <c r="A23" s="4" t="s">
        <v>69</v>
      </c>
      <c r="C23" s="31" t="s">
        <v>68</v>
      </c>
    </row>
    <row r="24" spans="1:3" ht="12.75">
      <c r="A24" s="4" t="s">
        <v>189</v>
      </c>
      <c r="C24" s="4" t="s">
        <v>189</v>
      </c>
    </row>
    <row r="29" ht="12.75">
      <c r="A29" s="31"/>
    </row>
    <row r="31" ht="12.75">
      <c r="C31" s="31" t="s">
        <v>143</v>
      </c>
    </row>
    <row r="32" ht="12.75">
      <c r="C32" s="31" t="s">
        <v>322</v>
      </c>
    </row>
    <row r="33" spans="1:3" ht="12.75">
      <c r="A33" s="31"/>
      <c r="C33" s="31" t="s">
        <v>190</v>
      </c>
    </row>
  </sheetData>
  <sheetProtection/>
  <mergeCells count="3">
    <mergeCell ref="A1:D1"/>
    <mergeCell ref="A2:D2"/>
    <mergeCell ref="A3:D3"/>
  </mergeCells>
  <printOptions/>
  <pageMargins left="0.37" right="0.17" top="0.99" bottom="0.51" header="0.53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Zlaten Lev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d d</cp:lastModifiedBy>
  <cp:lastPrinted>2008-10-20T09:40:04Z</cp:lastPrinted>
  <dcterms:created xsi:type="dcterms:W3CDTF">2003-07-31T12:01:36Z</dcterms:created>
  <dcterms:modified xsi:type="dcterms:W3CDTF">2008-10-20T09:44:28Z</dcterms:modified>
  <cp:category/>
  <cp:version/>
  <cp:contentType/>
  <cp:contentStatus/>
</cp:coreProperties>
</file>