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<sst xmlns="http://schemas.openxmlformats.org/spreadsheetml/2006/main" count="1065" uniqueCount="883">
  <si>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</si>
  <si>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</si>
  <si>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</si>
  <si>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</si>
  <si>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</si>
  <si>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</si>
  <si>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</si>
  <si>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</si>
  <si>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</si>
  <si>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</si>
  <si>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</si>
  <si>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</si>
  <si>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</si>
  <si>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</si>
  <si>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</si>
  <si>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</si>
  <si>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</si>
  <si>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</si>
  <si>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</si>
  <si>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</si>
  <si>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</si>
  <si>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</si>
  <si>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</si>
  <si>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</si>
  <si>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</si>
  <si>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</si>
  <si>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</si>
  <si>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</si>
  <si>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</si>
  <si>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</si>
  <si>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</si>
  <si>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</si>
  <si>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</si>
  <si>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</si>
  <si>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</si>
  <si>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</si>
  <si>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</si>
  <si>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</si>
  <si>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</si>
  <si>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</si>
  <si>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</si>
  <si>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</si>
  <si>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</si>
  <si>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</si>
  <si>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</si>
  <si>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</si>
  <si>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</si>
  <si>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</si>
  <si>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</si>
  <si>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</si>
  <si>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</si>
  <si>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</si>
  <si>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</si>
  <si>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</si>
  <si>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</si>
  <si>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</si>
  <si>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</si>
  <si>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</si>
  <si>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</si>
  <si>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</si>
  <si>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</si>
  <si>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</si>
  <si>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</si>
  <si>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</si>
  <si>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</si>
  <si>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</si>
  <si>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</si>
  <si>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</si>
  <si>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</si>
  <si>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</si>
  <si>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</si>
  <si>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</si>
  <si>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</si>
  <si>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</si>
  <si>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</si>
  <si>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</si>
  <si>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</si>
  <si>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</si>
  <si>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</si>
  <si>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</si>
  <si>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</si>
  <si>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</si>
  <si>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</si>
  <si>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</si>
  <si>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</si>
  <si>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</si>
  <si>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</si>
  <si>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</si>
  <si>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</si>
  <si>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</si>
  <si>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</si>
  <si>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</si>
  <si>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</si>
  <si>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</si>
  <si>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</si>
  <si>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</si>
  <si>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</si>
  <si>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</si>
  <si>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</si>
  <si>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</si>
  <si>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</si>
  <si>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</si>
  <si>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</si>
  <si>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</si>
  <si>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</si>
  <si>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</si>
  <si>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</si>
  <si>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</si>
  <si>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</si>
  <si>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</si>
  <si>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</si>
  <si>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</si>
  <si>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</si>
  <si>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</si>
  <si>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</si>
  <si>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</si>
  <si>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</si>
  <si>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</si>
  <si>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</si>
  <si>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</si>
  <si>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</si>
  <si>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</si>
  <si>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</si>
  <si>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</si>
  <si>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</si>
  <si>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</si>
  <si>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</si>
  <si>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</si>
  <si>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</si>
  <si>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</si>
  <si>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</si>
  <si>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</si>
  <si>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</si>
  <si>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</si>
  <si>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</si>
  <si>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</si>
  <si>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</si>
  <si>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</si>
  <si>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</si>
  <si>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</si>
  <si>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</si>
  <si>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</si>
  <si>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</si>
  <si>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</si>
  <si>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</si>
  <si>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</si>
  <si>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</si>
  <si>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</si>
  <si>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</si>
  <si>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</si>
  <si>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</si>
  <si>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</si>
  <si>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</si>
  <si>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</si>
  <si>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</si>
  <si>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</si>
  <si>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</si>
  <si>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</si>
  <si>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</si>
  <si>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</si>
  <si>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</si>
  <si>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</si>
  <si>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</si>
  <si>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</si>
  <si>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</si>
  <si>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</si>
  <si>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</si>
  <si>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</si>
  <si>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</si>
  <si>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</si>
  <si>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</si>
  <si>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</si>
  <si>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</si>
  <si>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</si>
  <si>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</si>
  <si>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</si>
  <si>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</si>
  <si>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</si>
  <si>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</si>
  <si>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</si>
  <si>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</si>
  <si>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</si>
  <si>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</si>
  <si>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</si>
  <si>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</si>
  <si>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</si>
  <si>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</si>
  <si>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</si>
  <si>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</si>
  <si>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</si>
  <si>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</si>
  <si>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</si>
  <si>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</si>
  <si>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</si>
  <si>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</si>
  <si>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</si>
  <si>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</si>
  <si>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</si>
  <si>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</si>
  <si>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</si>
  <si>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</si>
  <si>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</si>
  <si>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</si>
  <si>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</si>
  <si>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</si>
  <si>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</si>
  <si>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</si>
  <si>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</si>
  <si>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</si>
  <si>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</si>
  <si>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</si>
  <si>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</si>
  <si>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</si>
  <si>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</si>
  <si>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</si>
  <si>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</si>
  <si>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</si>
  <si>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</si>
  <si>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</si>
  <si>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</si>
  <si>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</si>
  <si>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</si>
  <si>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</si>
  <si>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</si>
  <si>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</si>
  <si>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</si>
  <si>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</si>
  <si>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</si>
  <si>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</si>
  <si>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</si>
  <si>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</si>
  <si>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</si>
  <si>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</si>
  <si>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</si>
  <si>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</si>
  <si>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</si>
  <si>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</si>
  <si>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</si>
  <si>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</si>
  <si>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</si>
  <si>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</si>
  <si>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</si>
  <si>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</si>
  <si>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</si>
  <si>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</si>
  <si>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</si>
  <si>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</si>
  <si>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</si>
  <si>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</si>
  <si>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</si>
  <si>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</si>
  <si>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</si>
  <si>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</si>
  <si>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</si>
  <si>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</si>
  <si>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</si>
  <si>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</si>
  <si>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</si>
  <si>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</si>
  <si>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</si>
  <si>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</si>
  <si>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</si>
  <si>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</si>
  <si>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</si>
  <si>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</si>
  <si>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</si>
  <si>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</si>
  <si>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</si>
  <si>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</si>
  <si>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</si>
  <si>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</si>
  <si>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</si>
  <si>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</si>
  <si>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</si>
  <si>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</si>
  <si>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</si>
  <si>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</si>
  <si>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</si>
  <si>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</si>
  <si>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</si>
  <si>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</si>
  <si>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</si>
  <si>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</si>
  <si>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</si>
  <si>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</si>
  <si>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</si>
  <si>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</si>
  <si>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</si>
  <si>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</si>
  <si>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</si>
  <si>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</si>
  <si>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</si>
  <si>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</si>
  <si>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</si>
  <si>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</si>
  <si>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</si>
  <si>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</si>
  <si>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</si>
  <si>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</si>
  <si>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</si>
  <si>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</si>
  <si>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</si>
  <si>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</si>
  <si>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</si>
  <si>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</si>
  <si>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</si>
  <si>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</si>
  <si>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</si>
  <si>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</si>
  <si>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</si>
  <si>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</si>
  <si>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</si>
  <si>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</si>
  <si>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</si>
  <si>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</si>
  <si>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</si>
  <si>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</si>
  <si>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</si>
  <si>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</si>
  <si>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</si>
  <si>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</si>
  <si>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</si>
  <si>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</si>
  <si>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</si>
  <si>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</si>
  <si>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</si>
  <si>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</si>
  <si>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</si>
  <si>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</si>
  <si>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</si>
  <si>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</si>
  <si>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</si>
  <si>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</si>
  <si>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</si>
  <si>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</si>
  <si>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</si>
  <si>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</si>
  <si>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</si>
  <si>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</si>
  <si>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</si>
  <si>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</si>
  <si>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</si>
  <si>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</si>
  <si>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</si>
  <si>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</si>
  <si>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</si>
  <si>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</si>
  <si>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</si>
  <si>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</si>
  <si>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</si>
  <si>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</si>
  <si>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</si>
  <si>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</si>
  <si>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</si>
  <si>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</si>
  <si>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</si>
  <si>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</si>
  <si>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</si>
  <si>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</si>
  <si>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</si>
  <si>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</si>
  <si>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</si>
  <si>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</si>
  <si>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</si>
  <si>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</si>
  <si>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</si>
  <si>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</si>
  <si>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</si>
  <si>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</si>
  <si>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</si>
  <si>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</si>
  <si>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</si>
  <si>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</si>
  <si>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</si>
  <si>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</si>
  <si>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</si>
  <si>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</si>
  <si>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</si>
  <si>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</si>
  <si>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</si>
  <si>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</si>
  <si>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</si>
  <si>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</si>
  <si>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</si>
  <si>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</si>
  <si>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</si>
  <si>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</si>
  <si>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</si>
  <si>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</si>
  <si>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</si>
  <si>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</si>
  <si>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</si>
  <si>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</si>
  <si>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</si>
  <si>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</si>
  <si>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</si>
  <si>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</si>
  <si>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</si>
  <si>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</si>
  <si>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</si>
  <si>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</si>
  <si>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</si>
  <si>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</si>
  <si>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</si>
  <si>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</si>
  <si>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</si>
  <si>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</si>
  <si>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</si>
  <si>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</si>
  <si>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</si>
  <si>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</si>
  <si>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</si>
  <si>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</si>
  <si>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</si>
  <si>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</si>
  <si>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</si>
  <si>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</si>
  <si>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</si>
  <si>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</si>
  <si>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</si>
  <si>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</si>
  <si>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</si>
  <si>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</si>
  <si>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</si>
  <si>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</si>
  <si>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</si>
  <si>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</si>
  <si>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</si>
  <si>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</si>
  <si>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</si>
  <si>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</si>
  <si>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</si>
  <si>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</si>
  <si>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</si>
  <si>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</si>
  <si>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</si>
  <si>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</si>
  <si>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</si>
  <si>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</si>
  <si>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</si>
  <si>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</si>
  <si>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</si>
  <si>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</si>
  <si>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</si>
  <si>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</si>
  <si>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</si>
  <si>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</si>
  <si>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</si>
  <si>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</si>
  <si>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</si>
  <si>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</si>
  <si>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</si>
  <si>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</si>
  <si>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</si>
  <si>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</si>
  <si>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</si>
  <si>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</si>
  <si>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</si>
  <si>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</si>
  <si>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</si>
  <si>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</si>
  <si>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</si>
  <si>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</si>
  <si>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</si>
  <si>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</si>
  <si>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</si>
  <si>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</si>
  <si>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</si>
  <si>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</si>
  <si>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</si>
  <si>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</si>
  <si>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</si>
  <si>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</si>
  <si>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</si>
  <si>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</si>
  <si>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</si>
  <si>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</si>
  <si>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</si>
  <si>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</si>
  <si>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</si>
  <si>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</si>
  <si>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</si>
  <si>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</si>
  <si>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</si>
  <si>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</si>
  <si>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</si>
  <si>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</si>
  <si>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</si>
  <si>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</si>
  <si>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</si>
  <si>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</si>
  <si>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</si>
  <si>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</si>
  <si>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</si>
  <si>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</si>
  <si>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</si>
  <si>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</si>
  <si>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</si>
  <si>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</si>
  <si>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</si>
  <si>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</si>
  <si>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</si>
  <si>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</si>
  <si>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</si>
  <si>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</si>
  <si>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</si>
  <si>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</si>
  <si>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</si>
  <si>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</si>
  <si>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</si>
  <si>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</si>
  <si>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</si>
  <si>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</si>
  <si>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</si>
  <si>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</si>
  <si>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</si>
  <si>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</si>
  <si>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</si>
  <si>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</si>
  <si>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</si>
  <si>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</si>
  <si>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</si>
  <si>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</si>
  <si>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</si>
  <si>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</si>
  <si>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</si>
  <si>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</si>
  <si>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</si>
  <si>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</si>
  <si>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</si>
  <si>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</si>
  <si>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</si>
  <si>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</si>
  <si>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</si>
  <si>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</si>
  <si>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</si>
  <si>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</si>
  <si>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</si>
  <si>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</si>
  <si>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</si>
  <si>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</si>
  <si>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</si>
  <si>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</si>
  <si>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</si>
  <si>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</si>
  <si>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</si>
  <si>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</si>
  <si>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</si>
  <si>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</si>
  <si>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</si>
  <si>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</si>
  <si>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</si>
  <si>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</si>
  <si>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</si>
  <si>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</si>
  <si>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</si>
  <si>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</si>
  <si>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</si>
  <si>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</si>
  <si>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</si>
  <si>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</si>
  <si>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</si>
  <si>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</si>
  <si>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</si>
  <si>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</si>
  <si>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</si>
  <si>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</si>
  <si>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</si>
  <si>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</si>
  <si>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</si>
  <si>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</si>
  <si>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</si>
  <si>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</si>
  <si>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</si>
  <si>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</si>
  <si>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</si>
  <si>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</si>
  <si>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</si>
  <si>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</si>
  <si>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</si>
  <si>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</si>
  <si>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</si>
  <si>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</si>
  <si>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</si>
  <si>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</si>
  <si>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</si>
  <si>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</si>
  <si>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</si>
  <si>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</si>
  <si>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</si>
  <si>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</si>
  <si>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</si>
  <si>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</si>
  <si>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</si>
  <si>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</si>
  <si>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</si>
  <si>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</si>
  <si>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</si>
  <si>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</si>
  <si>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</si>
  <si>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</si>
  <si>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</si>
  <si>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</si>
  <si>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</si>
  <si>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</si>
  <si>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</si>
  <si>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</si>
  <si>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</si>
  <si>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</si>
  <si>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</si>
  <si>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</si>
  <si>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</si>
  <si>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</si>
  <si>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</si>
  <si>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</si>
  <si>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</si>
  <si>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</si>
  <si>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</si>
  <si>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</si>
  <si>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</si>
  <si>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</si>
  <si>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</si>
  <si>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</si>
  <si>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</si>
  <si>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</si>
  <si>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</si>
  <si>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</si>
  <si>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</si>
  <si>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</si>
  <si>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</si>
  <si>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</si>
  <si>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</si>
  <si>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</si>
  <si>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</si>
  <si>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</si>
  <si>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</si>
  <si>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</si>
  <si>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</si>
  <si>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</si>
  <si>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</si>
  <si>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</si>
  <si>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</si>
  <si>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</si>
  <si>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</si>
  <si>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</si>
  <si>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</si>
  <si>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</si>
  <si>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</si>
  <si>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</si>
  <si>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</si>
  <si>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</si>
  <si>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</si>
  <si>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</si>
  <si>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</si>
  <si>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</si>
  <si>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</si>
  <si>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</si>
  <si>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</si>
  <si>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</si>
  <si>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</si>
  <si>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</si>
  <si>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</si>
  <si>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</si>
  <si>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</si>
  <si>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</si>
  <si>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</si>
  <si>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</si>
  <si>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</si>
  <si>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</si>
  <si>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</si>
  <si>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</si>
  <si>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</si>
  <si>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</si>
  <si>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</si>
  <si>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</si>
  <si>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</si>
  <si>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</si>
  <si>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</si>
  <si>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</si>
  <si>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</si>
  <si>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</si>
  <si>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</si>
  <si>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</si>
  <si>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</si>
  <si>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</si>
  <si>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</si>
  <si>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</si>
  <si>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</si>
  <si>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</si>
  <si>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</si>
  <si>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</si>
  <si>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</si>
  <si>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</si>
  <si>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</si>
  <si>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</si>
  <si>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</si>
  <si>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</si>
  <si>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</si>
  <si>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</si>
  <si>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</si>
  <si>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</si>
  <si>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</si>
  <si>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</si>
  <si>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</si>
  <si>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</si>
  <si>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</si>
  <si>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</si>
  <si>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</si>
  <si>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</si>
  <si>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</si>
  <si>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</si>
  <si>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</si>
  <si>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</si>
  <si>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</si>
  <si>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</si>
  <si>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</si>
  <si>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</si>
  <si>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</si>
  <si>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</si>
  <si>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</si>
  <si>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</si>
  <si>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</si>
  <si>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</si>
  <si>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</si>
  <si>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</si>
  <si>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</si>
  <si>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</si>
  <si>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</si>
  <si>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</si>
  <si>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</si>
  <si>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</si>
  <si>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</si>
  <si>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</si>
  <si>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</si>
  <si>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</si>
  <si>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</si>
  <si>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</si>
  <si>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</si>
  <si>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</si>
  <si>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</si>
  <si>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</si>
  <si>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</si>
  <si>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</si>
  <si>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</si>
  <si>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</si>
  <si>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</si>
  <si>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</si>
  <si>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</si>
  <si>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</si>
  <si>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</si>
  <si>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</si>
  <si>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</si>
  <si>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</si>
  <si>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</si>
  <si>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</si>
  <si>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</si>
  <si>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</si>
  <si>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</si>
  <si>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</si>
  <si>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</si>
  <si>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</si>
  <si>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</si>
  <si>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</si>
  <si>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</si>
  <si>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</si>
  <si>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</si>
  <si>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</si>
  <si>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</si>
  <si>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</si>
  <si>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</si>
  <si>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</si>
  <si>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</si>
  <si>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</si>
  <si>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</si>
  <si>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</si>
  <si>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</si>
  <si>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</si>
  <si>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</si>
  <si>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</si>
  <si>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</si>
  <si>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</si>
  <si>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</si>
  <si>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</si>
  <si>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</si>
  <si>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</si>
  <si>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</si>
  <si>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</si>
  <si>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</si>
  <si>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</si>
  <si>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</si>
  <si>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</si>
  <si>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</si>
  <si>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</si>
  <si>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</si>
  <si>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</si>
  <si>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</si>
  <si>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</si>
  <si>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</si>
  <si>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</si>
  <si>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</si>
  <si>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</si>
  <si>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</si>
  <si>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</si>
  <si>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</si>
  <si>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</si>
  <si>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</si>
  <si>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</si>
  <si>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</si>
  <si>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</si>
  <si>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</si>
  <si>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</si>
  <si>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</si>
  <si>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</si>
  <si>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</si>
  <si>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</si>
  <si>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</si>
  <si>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</si>
  <si>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</si>
  <si>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</si>
  <si>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</si>
  <si>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</si>
  <si>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</si>
  <si>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</si>
  <si>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</si>
  <si>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</si>
  <si>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</si>
  <si>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</si>
  <si>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</si>
  <si>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</si>
  <si>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</si>
  <si>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</si>
  <si>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</si>
  <si>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</si>
  <si>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</si>
  <si>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</si>
  <si>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</si>
  <si>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</si>
  <si>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</si>
  <si>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</si>
  <si>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</si>
  <si>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</si>
  <si>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</si>
  <si>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</si>
  <si>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</si>
  <si>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</si>
  <si>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</si>
  <si>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</si>
  <si>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</si>
  <si>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</si>
  <si>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</si>
  <si>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</si>
  <si>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</si>
  <si>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</si>
  <si>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</si>
  <si>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</si>
  <si>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</si>
  <si>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</si>
  <si>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</si>
  <si>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</si>
  <si>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</si>
  <si>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</si>
  <si>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</si>
  <si>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</si>
  <si>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</si>
  <si>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</si>
  <si>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</si>
  <si>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</si>
  <si>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</si>
  <si>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</si>
  <si>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</si>
  <si>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</si>
  <si>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</si>
  <si>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</si>
  <si>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</si>
  <si>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период:30.06.2008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</si>
  <si>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30.09.2008 г.</t>
  </si>
  <si>
    <t xml:space="preserve">Дата на съставяне:15.10 .2008 г.………………..                         </t>
  </si>
  <si>
    <t>Дата на съставяне:17.10.2008 г.</t>
  </si>
  <si>
    <t>17.10.2008 г.</t>
  </si>
  <si>
    <t>Дата на съставяне: 17.10.2008 г.</t>
  </si>
  <si>
    <t xml:space="preserve">Дата  на съставяне:17.10.2008 г.............                                                                                                                                </t>
  </si>
  <si>
    <t xml:space="preserve">Дата на съставяне: 17.10 .2008 г.                                     </t>
  </si>
  <si>
    <r>
      <t>Дата на съставяне:.17.10 .2008 г.</t>
    </r>
    <r>
      <rPr>
        <sz val="10"/>
        <rFont val="Times New Roman"/>
        <family val="1"/>
      </rPr>
      <t>…………………………………..</t>
    </r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</si>
</sst>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  <numFmt numFmtId="185" formatCode="0.0"/>
    <numFmt numFmtId="186" formatCode="0.000"/>
    <numFmt numFmtId="187" formatCode="0.0000"/>
    <numFmt numFmtId="188" formatCode="0.00000"/>
    <numFmt numFmtId="189" formatCode="0.000000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3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2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6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86" fontId="5" fillId="0" borderId="1" xfId="24" applyNumberFormat="1" applyFont="1" applyBorder="1" applyAlignment="1">
      <alignment horizontal="right" vertical="center" wrapText="1"/>
      <protection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186"/>
  <sheetViews>
    <sheetView workbookViewId="0" topLeftCell="A63">
      <selection activeCell="F97" sqref="F97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2" t="s">
        <v>1</v>
      </c>
      <c r="B3" s="583"/>
      <c r="C3" s="583"/>
      <c r="D3" s="583"/>
      <c r="E3" s="462" t="s">
        <v>872</v>
      </c>
      <c r="F3" s="217" t="s">
        <v>2</v>
      </c>
      <c r="G3" s="172"/>
      <c r="H3" s="461">
        <v>123028180</v>
      </c>
    </row>
    <row r="4" spans="1:8" ht="15">
      <c r="A4" s="582" t="s">
        <v>3</v>
      </c>
      <c r="B4" s="588"/>
      <c r="C4" s="588"/>
      <c r="D4" s="588"/>
      <c r="E4" s="504" t="s">
        <v>873</v>
      </c>
      <c r="F4" s="584" t="s">
        <v>4</v>
      </c>
      <c r="G4" s="585"/>
      <c r="H4" s="461" t="s">
        <v>159</v>
      </c>
    </row>
    <row r="5" spans="1:8" ht="15">
      <c r="A5" s="582" t="s">
        <v>5</v>
      </c>
      <c r="B5" s="583"/>
      <c r="C5" s="583"/>
      <c r="D5" s="583"/>
      <c r="E5" s="505" t="s">
        <v>875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1124</v>
      </c>
      <c r="D11" s="151">
        <v>1124</v>
      </c>
      <c r="E11" s="237" t="s">
        <v>22</v>
      </c>
      <c r="F11" s="242" t="s">
        <v>23</v>
      </c>
      <c r="G11" s="152">
        <v>13018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11402</v>
      </c>
      <c r="D12" s="151">
        <v>11655</v>
      </c>
      <c r="E12" s="237" t="s">
        <v>26</v>
      </c>
      <c r="F12" s="242" t="s">
        <v>27</v>
      </c>
      <c r="G12" s="153">
        <v>13018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13193</v>
      </c>
      <c r="D13" s="151">
        <v>12277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1396</v>
      </c>
      <c r="D14" s="151">
        <v>1141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605</v>
      </c>
      <c r="D15" s="151">
        <v>361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298</v>
      </c>
      <c r="D16" s="151">
        <v>321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2449</v>
      </c>
      <c r="D17" s="151">
        <v>739</v>
      </c>
      <c r="E17" s="243" t="s">
        <v>46</v>
      </c>
      <c r="F17" s="245" t="s">
        <v>47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30467</v>
      </c>
      <c r="D19" s="155">
        <f>SUM(D11:D18)</f>
        <v>27618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12326</v>
      </c>
      <c r="H20" s="158">
        <v>12326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2936</v>
      </c>
      <c r="H21" s="156">
        <f>SUM(H22:H24)</f>
        <v>30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30</v>
      </c>
    </row>
    <row r="23" spans="1:13" ht="15">
      <c r="A23" s="235" t="s">
        <v>66</v>
      </c>
      <c r="B23" s="241" t="s">
        <v>67</v>
      </c>
      <c r="C23" s="151">
        <v>29</v>
      </c>
      <c r="D23" s="151">
        <v>27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735</v>
      </c>
      <c r="D24" s="151">
        <v>147</v>
      </c>
      <c r="E24" s="237" t="s">
        <v>72</v>
      </c>
      <c r="F24" s="242" t="s">
        <v>73</v>
      </c>
      <c r="G24" s="152">
        <v>1606</v>
      </c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15262</v>
      </c>
      <c r="H25" s="154">
        <f>H19+H20+H21</f>
        <v>12356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>
        <v>42</v>
      </c>
      <c r="D26" s="151">
        <v>85</v>
      </c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806</v>
      </c>
      <c r="D27" s="155">
        <f>SUM(D23:D26)</f>
        <v>259</v>
      </c>
      <c r="E27" s="253" t="s">
        <v>83</v>
      </c>
      <c r="F27" s="242" t="s">
        <v>84</v>
      </c>
      <c r="G27" s="154">
        <f>SUM(G28:G30)</f>
        <v>3478</v>
      </c>
      <c r="H27" s="154">
        <f>SUM(H28:H30)</f>
        <v>3478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3478</v>
      </c>
      <c r="H28" s="152">
        <v>3478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6012</v>
      </c>
      <c r="H31" s="152">
        <v>4140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9490</v>
      </c>
      <c r="H33" s="154">
        <f>H27+H31+H32</f>
        <v>7618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37770</v>
      </c>
      <c r="H36" s="154">
        <f>H25+H17+H33</f>
        <v>32992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5935</v>
      </c>
      <c r="H44" s="152">
        <v>3716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1128</v>
      </c>
      <c r="H46" s="152">
        <v>1045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178</v>
      </c>
      <c r="H48" s="152">
        <v>178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7241</v>
      </c>
      <c r="H49" s="154">
        <f>SUM(H43:H48)</f>
        <v>4939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691</v>
      </c>
      <c r="H53" s="152">
        <v>691</v>
      </c>
    </row>
    <row r="54" spans="1:8" ht="15">
      <c r="A54" s="235" t="s">
        <v>166</v>
      </c>
      <c r="B54" s="249" t="s">
        <v>167</v>
      </c>
      <c r="C54" s="151">
        <v>55</v>
      </c>
      <c r="D54" s="151">
        <v>55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31344</v>
      </c>
      <c r="D55" s="155">
        <f>D19+D20+D21+D27+D32+D45+D51+D53+D54</f>
        <v>27948</v>
      </c>
      <c r="E55" s="237" t="s">
        <v>172</v>
      </c>
      <c r="F55" s="261" t="s">
        <v>173</v>
      </c>
      <c r="G55" s="154">
        <f>G49+G51+G52+G53+G54</f>
        <v>7932</v>
      </c>
      <c r="H55" s="154">
        <f>H49+H51+H52+H53+H54</f>
        <v>5630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9659</v>
      </c>
      <c r="D58" s="151">
        <v>8381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379</v>
      </c>
      <c r="D59" s="151">
        <v>429</v>
      </c>
      <c r="E59" s="251" t="s">
        <v>181</v>
      </c>
      <c r="F59" s="242" t="s">
        <v>182</v>
      </c>
      <c r="G59" s="152">
        <v>2262</v>
      </c>
      <c r="H59" s="152">
        <v>3929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>
        <v>225</v>
      </c>
      <c r="H60" s="152">
        <v>225</v>
      </c>
    </row>
    <row r="61" spans="1:18" ht="15">
      <c r="A61" s="235" t="s">
        <v>187</v>
      </c>
      <c r="B61" s="244" t="s">
        <v>188</v>
      </c>
      <c r="C61" s="151">
        <v>2388</v>
      </c>
      <c r="D61" s="151">
        <v>3938</v>
      </c>
      <c r="E61" s="243" t="s">
        <v>189</v>
      </c>
      <c r="F61" s="272" t="s">
        <v>190</v>
      </c>
      <c r="G61" s="154">
        <f>SUM(G62:G68)</f>
        <v>11417</v>
      </c>
      <c r="H61" s="154">
        <f>SUM(H62:H68)</f>
        <v>10088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864</v>
      </c>
      <c r="H62" s="152">
        <v>349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129</v>
      </c>
      <c r="H63" s="152">
        <v>474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12426</v>
      </c>
      <c r="D64" s="155">
        <f>SUM(D58:D63)</f>
        <v>12748</v>
      </c>
      <c r="E64" s="237" t="s">
        <v>200</v>
      </c>
      <c r="F64" s="242" t="s">
        <v>201</v>
      </c>
      <c r="G64" s="152">
        <v>8041</v>
      </c>
      <c r="H64" s="152">
        <v>7350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277</v>
      </c>
      <c r="H65" s="152">
        <v>75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1346</v>
      </c>
      <c r="H66" s="152">
        <v>1255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424</v>
      </c>
      <c r="H67" s="152">
        <v>419</v>
      </c>
    </row>
    <row r="68" spans="1:8" ht="15">
      <c r="A68" s="235" t="s">
        <v>211</v>
      </c>
      <c r="B68" s="241" t="s">
        <v>212</v>
      </c>
      <c r="C68" s="151">
        <v>8778</v>
      </c>
      <c r="D68" s="151">
        <v>7557</v>
      </c>
      <c r="E68" s="237" t="s">
        <v>213</v>
      </c>
      <c r="F68" s="242" t="s">
        <v>214</v>
      </c>
      <c r="G68" s="152">
        <v>336</v>
      </c>
      <c r="H68" s="152">
        <v>166</v>
      </c>
    </row>
    <row r="69" spans="1:8" ht="15">
      <c r="A69" s="235" t="s">
        <v>215</v>
      </c>
      <c r="B69" s="241" t="s">
        <v>216</v>
      </c>
      <c r="C69" s="151">
        <v>2836</v>
      </c>
      <c r="D69" s="151">
        <v>2053</v>
      </c>
      <c r="E69" s="251" t="s">
        <v>78</v>
      </c>
      <c r="F69" s="242" t="s">
        <v>217</v>
      </c>
      <c r="G69" s="152"/>
      <c r="H69" s="152">
        <v>10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>
        <v>3</v>
      </c>
      <c r="D71" s="151">
        <v>3</v>
      </c>
      <c r="E71" s="253" t="s">
        <v>46</v>
      </c>
      <c r="F71" s="273" t="s">
        <v>224</v>
      </c>
      <c r="G71" s="161">
        <f>G59+G60+G61+G69+G70</f>
        <v>13904</v>
      </c>
      <c r="H71" s="161">
        <f>H59+H60+H61+H69+H70</f>
        <v>14252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1471</v>
      </c>
      <c r="D72" s="151">
        <v>412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>
        <v>14</v>
      </c>
      <c r="D73" s="151">
        <v>2</v>
      </c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2</v>
      </c>
      <c r="D74" s="151"/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13104</v>
      </c>
      <c r="D75" s="155">
        <f>SUM(D67:D74)</f>
        <v>10027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13904</v>
      </c>
      <c r="H79" s="162">
        <f>H71+H74+H75+H76</f>
        <v>14252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24</v>
      </c>
      <c r="D87" s="151">
        <v>14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2627</v>
      </c>
      <c r="D88" s="151">
        <v>2073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55</v>
      </c>
      <c r="D89" s="151">
        <v>54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>
        <v>1</v>
      </c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2707</v>
      </c>
      <c r="D91" s="155">
        <f>SUM(D87:D90)</f>
        <v>2141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25</v>
      </c>
      <c r="D92" s="151">
        <v>10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28262</v>
      </c>
      <c r="D93" s="155">
        <f>D64+D75+D84+D91+D92</f>
        <v>24926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59606</v>
      </c>
      <c r="D94" s="164">
        <f>D93+D55</f>
        <v>52874</v>
      </c>
      <c r="E94" s="449" t="s">
        <v>270</v>
      </c>
      <c r="F94" s="289" t="s">
        <v>271</v>
      </c>
      <c r="G94" s="165">
        <f>G36+G39+G55+G79</f>
        <v>59606</v>
      </c>
      <c r="H94" s="165">
        <f>H36+H39+H55+H79</f>
        <v>52874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879</v>
      </c>
      <c r="B98" s="432"/>
      <c r="C98" s="586" t="s">
        <v>273</v>
      </c>
      <c r="D98" s="586"/>
      <c r="E98" s="586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6" t="s">
        <v>856</v>
      </c>
      <c r="D100" s="587"/>
      <c r="E100" s="587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C25" sqref="C25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78" t="str">
        <f>'справка №1-БАЛАНС'!E3</f>
        <v>"М+С ХИДРАВЛИК" АД гр.КАЗАНЛЪК</v>
      </c>
      <c r="C2" s="578"/>
      <c r="D2" s="578"/>
      <c r="E2" s="578"/>
      <c r="F2" s="580" t="s">
        <v>2</v>
      </c>
      <c r="G2" s="580"/>
      <c r="H2" s="526">
        <f>'справка №1-БАЛАНС'!H3</f>
        <v>123028180</v>
      </c>
    </row>
    <row r="3" spans="1:8" ht="15">
      <c r="A3" s="467" t="s">
        <v>275</v>
      </c>
      <c r="B3" s="578" t="str">
        <f>'справка №1-БАЛАНС'!E4</f>
        <v>Неконсолидиран</v>
      </c>
      <c r="C3" s="578"/>
      <c r="D3" s="578"/>
      <c r="E3" s="57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79" t="str">
        <f>'справка №1-БАЛАНС'!E5</f>
        <v>30.09.2008 г.</v>
      </c>
      <c r="C4" s="579"/>
      <c r="D4" s="57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32408</v>
      </c>
      <c r="D9" s="46">
        <v>28251</v>
      </c>
      <c r="E9" s="298" t="s">
        <v>285</v>
      </c>
      <c r="F9" s="549" t="s">
        <v>286</v>
      </c>
      <c r="G9" s="550">
        <v>60853</v>
      </c>
      <c r="H9" s="550">
        <v>54349</v>
      </c>
    </row>
    <row r="10" spans="1:8" ht="12">
      <c r="A10" s="298" t="s">
        <v>287</v>
      </c>
      <c r="B10" s="299" t="s">
        <v>288</v>
      </c>
      <c r="C10" s="46">
        <v>3118</v>
      </c>
      <c r="D10" s="46">
        <v>3600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4132</v>
      </c>
      <c r="D11" s="46">
        <v>3527</v>
      </c>
      <c r="E11" s="300" t="s">
        <v>293</v>
      </c>
      <c r="F11" s="549" t="s">
        <v>294</v>
      </c>
      <c r="G11" s="550">
        <v>122</v>
      </c>
      <c r="H11" s="550">
        <v>147</v>
      </c>
    </row>
    <row r="12" spans="1:8" ht="12">
      <c r="A12" s="298" t="s">
        <v>295</v>
      </c>
      <c r="B12" s="299" t="s">
        <v>296</v>
      </c>
      <c r="C12" s="46">
        <v>10150</v>
      </c>
      <c r="D12" s="46">
        <v>8777</v>
      </c>
      <c r="E12" s="300" t="s">
        <v>78</v>
      </c>
      <c r="F12" s="549" t="s">
        <v>297</v>
      </c>
      <c r="G12" s="550">
        <v>3103</v>
      </c>
      <c r="H12" s="550">
        <v>2876</v>
      </c>
    </row>
    <row r="13" spans="1:18" ht="12">
      <c r="A13" s="298" t="s">
        <v>298</v>
      </c>
      <c r="B13" s="299" t="s">
        <v>299</v>
      </c>
      <c r="C13" s="46">
        <v>2593</v>
      </c>
      <c r="D13" s="46">
        <v>2472</v>
      </c>
      <c r="E13" s="301" t="s">
        <v>51</v>
      </c>
      <c r="F13" s="551" t="s">
        <v>300</v>
      </c>
      <c r="G13" s="548">
        <f>SUM(G9:G12)</f>
        <v>64078</v>
      </c>
      <c r="H13" s="548">
        <f>SUM(H9:H12)</f>
        <v>57372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2685</v>
      </c>
      <c r="D14" s="46">
        <v>2725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1001</v>
      </c>
      <c r="D15" s="47">
        <v>2423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646</v>
      </c>
      <c r="D16" s="47">
        <v>633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56733</v>
      </c>
      <c r="D19" s="49">
        <f>SUM(D9:D15)+D16</f>
        <v>52408</v>
      </c>
      <c r="E19" s="304" t="s">
        <v>317</v>
      </c>
      <c r="F19" s="552" t="s">
        <v>318</v>
      </c>
      <c r="G19" s="550">
        <v>1</v>
      </c>
      <c r="H19" s="550">
        <v>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509</v>
      </c>
      <c r="D22" s="46">
        <v>570</v>
      </c>
      <c r="E22" s="304" t="s">
        <v>326</v>
      </c>
      <c r="F22" s="552" t="s">
        <v>327</v>
      </c>
      <c r="G22" s="550">
        <v>4</v>
      </c>
      <c r="H22" s="550">
        <v>5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37</v>
      </c>
      <c r="D24" s="46">
        <v>52</v>
      </c>
      <c r="E24" s="301" t="s">
        <v>103</v>
      </c>
      <c r="F24" s="554" t="s">
        <v>334</v>
      </c>
      <c r="G24" s="548">
        <f>SUM(G19:G23)</f>
        <v>5</v>
      </c>
      <c r="H24" s="548">
        <f>SUM(H19:H23)</f>
        <v>6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124</v>
      </c>
      <c r="D25" s="46">
        <v>97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670</v>
      </c>
      <c r="D26" s="49">
        <f>SUM(D22:D25)</f>
        <v>719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57403</v>
      </c>
      <c r="D28" s="50">
        <f>D26+D19</f>
        <v>53127</v>
      </c>
      <c r="E28" s="127" t="s">
        <v>339</v>
      </c>
      <c r="F28" s="554" t="s">
        <v>340</v>
      </c>
      <c r="G28" s="548">
        <f>G13+G15+G24</f>
        <v>64083</v>
      </c>
      <c r="H28" s="548">
        <f>H13+H15+H24</f>
        <v>57378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6680</v>
      </c>
      <c r="D30" s="50">
        <f>IF((H28-D28)&gt;0,H28-D28,0)</f>
        <v>4251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57403</v>
      </c>
      <c r="D33" s="49">
        <f>D28-D31+D32</f>
        <v>53127</v>
      </c>
      <c r="E33" s="127" t="s">
        <v>353</v>
      </c>
      <c r="F33" s="554" t="s">
        <v>354</v>
      </c>
      <c r="G33" s="53">
        <f>G32-G31+G28</f>
        <v>64083</v>
      </c>
      <c r="H33" s="53">
        <f>H32-H31+H28</f>
        <v>57378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6680</v>
      </c>
      <c r="D34" s="50">
        <f>IF((H33-D33)&gt;0,H33-D33,0)</f>
        <v>4251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668</v>
      </c>
      <c r="D35" s="49">
        <f>D36+D37+D38</f>
        <v>425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668</v>
      </c>
      <c r="D36" s="46">
        <v>425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6012</v>
      </c>
      <c r="D39" s="460">
        <f>+IF((H33-D33-D35)&gt;0,H33-D33-D35,0)</f>
        <v>3826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6012</v>
      </c>
      <c r="D41" s="52">
        <f>IF(H39=0,IF(D39-D40&gt;0,D39-D40+H40,0),IF(H39-H40&lt;0,H40-H39+D39,0))</f>
        <v>3826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64083</v>
      </c>
      <c r="D42" s="53">
        <f>D33+D35+D39</f>
        <v>57378</v>
      </c>
      <c r="E42" s="128" t="s">
        <v>380</v>
      </c>
      <c r="F42" s="129" t="s">
        <v>381</v>
      </c>
      <c r="G42" s="53">
        <f>G39+G33</f>
        <v>64083</v>
      </c>
      <c r="H42" s="53">
        <f>H39+H33</f>
        <v>57378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81" t="s">
        <v>862</v>
      </c>
      <c r="B45" s="581"/>
      <c r="C45" s="581"/>
      <c r="D45" s="581"/>
      <c r="E45" s="58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427" t="s">
        <v>878</v>
      </c>
      <c r="C48" s="427" t="s">
        <v>382</v>
      </c>
      <c r="D48" s="589"/>
      <c r="E48" s="589"/>
      <c r="F48" s="589"/>
      <c r="G48" s="589"/>
      <c r="H48" s="589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90"/>
      <c r="E50" s="590"/>
      <c r="F50" s="590"/>
      <c r="G50" s="590"/>
      <c r="H50" s="59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tabSelected="1" workbookViewId="0" topLeftCell="A1">
      <selection activeCell="C43" sqref="C43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30.09.2008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69334</v>
      </c>
      <c r="D10" s="54">
        <v>60048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-46323</v>
      </c>
      <c r="D11" s="54">
        <v>-40964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-12304</v>
      </c>
      <c r="D13" s="54">
        <v>-10590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-120</v>
      </c>
      <c r="D14" s="54">
        <v>-128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-431</v>
      </c>
      <c r="D15" s="54">
        <v>-346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</v>
      </c>
      <c r="D16" s="54">
        <v>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-342</v>
      </c>
      <c r="D17" s="54">
        <v>-348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-35</v>
      </c>
      <c r="D18" s="54">
        <v>-43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-687</v>
      </c>
      <c r="D19" s="54">
        <v>-615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9093</v>
      </c>
      <c r="D20" s="55">
        <f>SUM(D10:D19)</f>
        <v>7015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-7713</v>
      </c>
      <c r="D22" s="54">
        <v>-3410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3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-7710</v>
      </c>
      <c r="D32" s="55">
        <f>SUM(D22:D31)</f>
        <v>-3410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>
        <v>2219</v>
      </c>
      <c r="D36" s="54">
        <v>2369</v>
      </c>
      <c r="E36" s="130"/>
      <c r="F36" s="130"/>
    </row>
    <row r="37" spans="1:6" ht="12">
      <c r="A37" s="332" t="s">
        <v>438</v>
      </c>
      <c r="B37" s="333" t="s">
        <v>439</v>
      </c>
      <c r="C37" s="54">
        <v>-1666</v>
      </c>
      <c r="D37" s="54">
        <v>-2536</v>
      </c>
      <c r="E37" s="130"/>
      <c r="F37" s="130"/>
    </row>
    <row r="38" spans="1:6" ht="12">
      <c r="A38" s="332" t="s">
        <v>440</v>
      </c>
      <c r="B38" s="333" t="s">
        <v>441</v>
      </c>
      <c r="C38" s="54">
        <v>-379</v>
      </c>
      <c r="D38" s="54">
        <v>-389</v>
      </c>
      <c r="E38" s="130"/>
      <c r="F38" s="130"/>
    </row>
    <row r="39" spans="1:6" ht="12">
      <c r="A39" s="332" t="s">
        <v>442</v>
      </c>
      <c r="B39" s="333" t="s">
        <v>443</v>
      </c>
      <c r="C39" s="54">
        <v>-273</v>
      </c>
      <c r="D39" s="54">
        <v>-298</v>
      </c>
      <c r="E39" s="130"/>
      <c r="F39" s="130"/>
    </row>
    <row r="40" spans="1:6" ht="12">
      <c r="A40" s="332" t="s">
        <v>444</v>
      </c>
      <c r="B40" s="333" t="s">
        <v>445</v>
      </c>
      <c r="C40" s="54">
        <v>-718</v>
      </c>
      <c r="D40" s="54">
        <v>-789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-817</v>
      </c>
      <c r="D42" s="55">
        <f>SUM(D34:D41)</f>
        <v>-1643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566</v>
      </c>
      <c r="D43" s="55">
        <f>D42+D32+D20</f>
        <v>1962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2141</v>
      </c>
      <c r="D44" s="132">
        <v>401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2707</v>
      </c>
      <c r="D45" s="55">
        <f>D44+D43</f>
        <v>2363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2652</v>
      </c>
      <c r="D46" s="56">
        <v>2308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55</v>
      </c>
      <c r="D47" s="56">
        <v>55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881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1"/>
      <c r="D50" s="591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1"/>
      <c r="D52" s="591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A39" sqref="A3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2" t="s">
        <v>460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4" t="str">
        <f>'справка №1-БАЛАНС'!E3</f>
        <v>"М+С ХИДРАВЛИК" АД гр.КАЗАНЛЪК</v>
      </c>
      <c r="C3" s="594"/>
      <c r="D3" s="594"/>
      <c r="E3" s="594"/>
      <c r="F3" s="594"/>
      <c r="G3" s="594"/>
      <c r="H3" s="594"/>
      <c r="I3" s="594"/>
      <c r="J3" s="476"/>
      <c r="K3" s="596" t="s">
        <v>2</v>
      </c>
      <c r="L3" s="596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4" t="str">
        <f>'справка №1-БАЛАНС'!E4</f>
        <v>Неконсолидиран</v>
      </c>
      <c r="C4" s="594"/>
      <c r="D4" s="594"/>
      <c r="E4" s="594"/>
      <c r="F4" s="594"/>
      <c r="G4" s="594"/>
      <c r="H4" s="594"/>
      <c r="I4" s="594"/>
      <c r="J4" s="136"/>
      <c r="K4" s="597" t="s">
        <v>4</v>
      </c>
      <c r="L4" s="597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8" t="str">
        <f>'справка №1-БАЛАНС'!E5</f>
        <v>30.09.2008 г.</v>
      </c>
      <c r="C5" s="598"/>
      <c r="D5" s="598"/>
      <c r="E5" s="598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12326</v>
      </c>
      <c r="F11" s="58">
        <f>'справка №1-БАЛАНС'!H22</f>
        <v>30</v>
      </c>
      <c r="G11" s="58">
        <f>'справка №1-БАЛАНС'!H23</f>
        <v>0</v>
      </c>
      <c r="H11" s="60"/>
      <c r="I11" s="58">
        <f>'справка №1-БАЛАНС'!H28+'справка №1-БАЛАНС'!H31</f>
        <v>7618</v>
      </c>
      <c r="J11" s="58">
        <f>'справка №1-БАЛАНС'!H29+'справка №1-БАЛАНС'!H32</f>
        <v>0</v>
      </c>
      <c r="K11" s="60"/>
      <c r="L11" s="344">
        <f>SUM(C11:K11)</f>
        <v>32992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12326</v>
      </c>
      <c r="F15" s="61">
        <f t="shared" si="2"/>
        <v>30</v>
      </c>
      <c r="G15" s="61">
        <f t="shared" si="2"/>
        <v>0</v>
      </c>
      <c r="H15" s="61">
        <f t="shared" si="2"/>
        <v>0</v>
      </c>
      <c r="I15" s="61">
        <f t="shared" si="2"/>
        <v>7618</v>
      </c>
      <c r="J15" s="61">
        <f t="shared" si="2"/>
        <v>0</v>
      </c>
      <c r="K15" s="61">
        <f t="shared" si="2"/>
        <v>0</v>
      </c>
      <c r="L15" s="344">
        <f t="shared" si="1"/>
        <v>32992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6012</v>
      </c>
      <c r="J16" s="345">
        <f>+'справка №1-БАЛАНС'!G32</f>
        <v>0</v>
      </c>
      <c r="K16" s="60"/>
      <c r="L16" s="344">
        <f t="shared" si="1"/>
        <v>6012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1300</v>
      </c>
      <c r="G17" s="62">
        <f t="shared" si="3"/>
        <v>0</v>
      </c>
      <c r="H17" s="62">
        <f t="shared" si="3"/>
        <v>1606</v>
      </c>
      <c r="I17" s="62">
        <f t="shared" si="3"/>
        <v>-4140</v>
      </c>
      <c r="J17" s="62">
        <f>J18+J19</f>
        <v>0</v>
      </c>
      <c r="K17" s="62">
        <f t="shared" si="3"/>
        <v>0</v>
      </c>
      <c r="L17" s="344">
        <f t="shared" si="1"/>
        <v>-1234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-1234</v>
      </c>
      <c r="J18" s="60"/>
      <c r="K18" s="60"/>
      <c r="L18" s="344">
        <f t="shared" si="1"/>
        <v>-1234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>
        <v>1300</v>
      </c>
      <c r="G19" s="60"/>
      <c r="H19" s="60">
        <v>1606</v>
      </c>
      <c r="I19" s="60">
        <v>-2906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13018</v>
      </c>
      <c r="D29" s="59">
        <f aca="true" t="shared" si="6" ref="D29:M29">D17+D20+D21+D24+D28+D27+D15+D16</f>
        <v>0</v>
      </c>
      <c r="E29" s="59">
        <f t="shared" si="6"/>
        <v>12326</v>
      </c>
      <c r="F29" s="59">
        <f t="shared" si="6"/>
        <v>1330</v>
      </c>
      <c r="G29" s="59">
        <f t="shared" si="6"/>
        <v>0</v>
      </c>
      <c r="H29" s="59">
        <f t="shared" si="6"/>
        <v>1606</v>
      </c>
      <c r="I29" s="59">
        <f t="shared" si="6"/>
        <v>9490</v>
      </c>
      <c r="J29" s="59">
        <f t="shared" si="6"/>
        <v>0</v>
      </c>
      <c r="K29" s="59">
        <f t="shared" si="6"/>
        <v>0</v>
      </c>
      <c r="L29" s="344">
        <f t="shared" si="1"/>
        <v>37770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13018</v>
      </c>
      <c r="D32" s="59">
        <f t="shared" si="7"/>
        <v>0</v>
      </c>
      <c r="E32" s="59">
        <f t="shared" si="7"/>
        <v>12326</v>
      </c>
      <c r="F32" s="59">
        <f t="shared" si="7"/>
        <v>1330</v>
      </c>
      <c r="G32" s="59">
        <f t="shared" si="7"/>
        <v>0</v>
      </c>
      <c r="H32" s="59">
        <f t="shared" si="7"/>
        <v>1606</v>
      </c>
      <c r="I32" s="59">
        <f t="shared" si="7"/>
        <v>9490</v>
      </c>
      <c r="J32" s="59">
        <f t="shared" si="7"/>
        <v>0</v>
      </c>
      <c r="K32" s="59">
        <f t="shared" si="7"/>
        <v>0</v>
      </c>
      <c r="L32" s="344">
        <f t="shared" si="1"/>
        <v>37770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5" t="s">
        <v>863</v>
      </c>
      <c r="B35" s="595"/>
      <c r="C35" s="595"/>
      <c r="D35" s="595"/>
      <c r="E35" s="595"/>
      <c r="F35" s="595"/>
      <c r="G35" s="595"/>
      <c r="H35" s="595"/>
      <c r="I35" s="595"/>
      <c r="J35" s="595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880</v>
      </c>
      <c r="B38" s="19"/>
      <c r="C38" s="15"/>
      <c r="D38" s="593" t="s">
        <v>522</v>
      </c>
      <c r="E38" s="593"/>
      <c r="F38" s="593"/>
      <c r="G38" s="593"/>
      <c r="H38" s="593"/>
      <c r="I38" s="593"/>
      <c r="J38" s="15" t="s">
        <v>858</v>
      </c>
      <c r="K38" s="15"/>
      <c r="L38" s="593"/>
      <c r="M38" s="593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5">
      <selection activeCell="F16" sqref="F16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384</v>
      </c>
      <c r="B2" s="600"/>
      <c r="C2" s="601" t="str">
        <f>'справка №1-БАЛАНС'!E3</f>
        <v>"М+С ХИДРАВЛИК" АД гр.КАЗАНЛЪК</v>
      </c>
      <c r="D2" s="601"/>
      <c r="E2" s="601"/>
      <c r="F2" s="601"/>
      <c r="G2" s="601"/>
      <c r="H2" s="601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599" t="s">
        <v>5</v>
      </c>
      <c r="B3" s="600"/>
      <c r="C3" s="602" t="str">
        <f>'справка №1-БАЛАНС'!E5</f>
        <v>30.09.2008 г.</v>
      </c>
      <c r="D3" s="602"/>
      <c r="E3" s="602"/>
      <c r="F3" s="485"/>
      <c r="G3" s="485"/>
      <c r="H3" s="485"/>
      <c r="I3" s="485"/>
      <c r="J3" s="485"/>
      <c r="K3" s="485"/>
      <c r="L3" s="485"/>
      <c r="M3" s="603" t="s">
        <v>4</v>
      </c>
      <c r="N3" s="603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04" t="s">
        <v>464</v>
      </c>
      <c r="B5" s="605"/>
      <c r="C5" s="608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13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13" t="s">
        <v>530</v>
      </c>
      <c r="R5" s="613" t="s">
        <v>531</v>
      </c>
    </row>
    <row r="6" spans="1:18" s="100" customFormat="1" ht="48">
      <c r="A6" s="606"/>
      <c r="B6" s="607"/>
      <c r="C6" s="609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14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14"/>
      <c r="R6" s="614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1124</v>
      </c>
      <c r="E9" s="189"/>
      <c r="F9" s="189"/>
      <c r="G9" s="74">
        <f>D9+E9-F9</f>
        <v>1124</v>
      </c>
      <c r="H9" s="65"/>
      <c r="I9" s="65"/>
      <c r="J9" s="74">
        <f>G9+H9-I9</f>
        <v>1124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1124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13017</v>
      </c>
      <c r="E10" s="189">
        <v>139</v>
      </c>
      <c r="F10" s="189"/>
      <c r="G10" s="74">
        <f aca="true" t="shared" si="2" ref="G10:G39">D10+E10-F10</f>
        <v>13156</v>
      </c>
      <c r="H10" s="65"/>
      <c r="I10" s="65"/>
      <c r="J10" s="74">
        <f aca="true" t="shared" si="3" ref="J10:J39">G10+H10-I10</f>
        <v>13156</v>
      </c>
      <c r="K10" s="65">
        <v>1362</v>
      </c>
      <c r="L10" s="65">
        <v>392</v>
      </c>
      <c r="M10" s="65"/>
      <c r="N10" s="74">
        <f aca="true" t="shared" si="4" ref="N10:N39">K10+L10-M10</f>
        <v>1754</v>
      </c>
      <c r="O10" s="65"/>
      <c r="P10" s="65"/>
      <c r="Q10" s="74">
        <f t="shared" si="0"/>
        <v>1754</v>
      </c>
      <c r="R10" s="74">
        <f t="shared" si="1"/>
        <v>11402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35698</v>
      </c>
      <c r="E11" s="189">
        <v>4372</v>
      </c>
      <c r="F11" s="189">
        <v>202</v>
      </c>
      <c r="G11" s="74">
        <f t="shared" si="2"/>
        <v>39868</v>
      </c>
      <c r="H11" s="65"/>
      <c r="I11" s="65"/>
      <c r="J11" s="74">
        <f t="shared" si="3"/>
        <v>39868</v>
      </c>
      <c r="K11" s="65">
        <v>23421</v>
      </c>
      <c r="L11" s="65">
        <v>3456</v>
      </c>
      <c r="M11" s="65">
        <v>202</v>
      </c>
      <c r="N11" s="74">
        <f t="shared" si="4"/>
        <v>26675</v>
      </c>
      <c r="O11" s="65"/>
      <c r="P11" s="65"/>
      <c r="Q11" s="74">
        <f t="shared" si="0"/>
        <v>26675</v>
      </c>
      <c r="R11" s="74">
        <f t="shared" si="1"/>
        <v>13193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1353</v>
      </c>
      <c r="E12" s="189">
        <v>297</v>
      </c>
      <c r="F12" s="189"/>
      <c r="G12" s="74">
        <f t="shared" si="2"/>
        <v>1650</v>
      </c>
      <c r="H12" s="65"/>
      <c r="I12" s="65"/>
      <c r="J12" s="74">
        <f t="shared" si="3"/>
        <v>1650</v>
      </c>
      <c r="K12" s="65">
        <v>212</v>
      </c>
      <c r="L12" s="65">
        <v>42</v>
      </c>
      <c r="M12" s="65"/>
      <c r="N12" s="74">
        <f t="shared" si="4"/>
        <v>254</v>
      </c>
      <c r="O12" s="65"/>
      <c r="P12" s="65"/>
      <c r="Q12" s="74">
        <f t="shared" si="0"/>
        <v>254</v>
      </c>
      <c r="R12" s="74">
        <f t="shared" si="1"/>
        <v>1396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648</v>
      </c>
      <c r="E13" s="189">
        <v>343</v>
      </c>
      <c r="F13" s="189"/>
      <c r="G13" s="74">
        <f t="shared" si="2"/>
        <v>991</v>
      </c>
      <c r="H13" s="65"/>
      <c r="I13" s="65"/>
      <c r="J13" s="74">
        <f t="shared" si="3"/>
        <v>991</v>
      </c>
      <c r="K13" s="65">
        <v>287</v>
      </c>
      <c r="L13" s="65">
        <v>99</v>
      </c>
      <c r="M13" s="65"/>
      <c r="N13" s="74">
        <f t="shared" si="4"/>
        <v>386</v>
      </c>
      <c r="O13" s="65"/>
      <c r="P13" s="65"/>
      <c r="Q13" s="74">
        <f t="shared" si="0"/>
        <v>386</v>
      </c>
      <c r="R13" s="74">
        <f t="shared" si="1"/>
        <v>605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941</v>
      </c>
      <c r="E14" s="189">
        <v>54</v>
      </c>
      <c r="F14" s="189"/>
      <c r="G14" s="74">
        <f t="shared" si="2"/>
        <v>995</v>
      </c>
      <c r="H14" s="65"/>
      <c r="I14" s="65"/>
      <c r="J14" s="74">
        <f t="shared" si="3"/>
        <v>995</v>
      </c>
      <c r="K14" s="65">
        <v>620</v>
      </c>
      <c r="L14" s="65">
        <v>77</v>
      </c>
      <c r="M14" s="65"/>
      <c r="N14" s="74">
        <f t="shared" si="4"/>
        <v>697</v>
      </c>
      <c r="O14" s="65"/>
      <c r="P14" s="65"/>
      <c r="Q14" s="74">
        <f t="shared" si="0"/>
        <v>697</v>
      </c>
      <c r="R14" s="74">
        <f t="shared" si="1"/>
        <v>298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739</v>
      </c>
      <c r="E15" s="457">
        <v>7526</v>
      </c>
      <c r="F15" s="457">
        <v>5816</v>
      </c>
      <c r="G15" s="74">
        <f t="shared" si="2"/>
        <v>2449</v>
      </c>
      <c r="H15" s="458"/>
      <c r="I15" s="458"/>
      <c r="J15" s="74">
        <f t="shared" si="3"/>
        <v>2449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2449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53520</v>
      </c>
      <c r="E17" s="194">
        <f>SUM(E9:E16)</f>
        <v>12731</v>
      </c>
      <c r="F17" s="194">
        <f>SUM(F9:F16)</f>
        <v>6018</v>
      </c>
      <c r="G17" s="74">
        <f t="shared" si="2"/>
        <v>60233</v>
      </c>
      <c r="H17" s="75">
        <f>SUM(H9:H16)</f>
        <v>0</v>
      </c>
      <c r="I17" s="75">
        <f>SUM(I9:I16)</f>
        <v>0</v>
      </c>
      <c r="J17" s="74">
        <f t="shared" si="3"/>
        <v>60233</v>
      </c>
      <c r="K17" s="75">
        <f>SUM(K9:K16)</f>
        <v>25902</v>
      </c>
      <c r="L17" s="75">
        <f>SUM(L9:L16)</f>
        <v>4066</v>
      </c>
      <c r="M17" s="75">
        <f>SUM(M9:M16)</f>
        <v>202</v>
      </c>
      <c r="N17" s="74">
        <f t="shared" si="4"/>
        <v>29766</v>
      </c>
      <c r="O17" s="75">
        <f>SUM(O9:O16)</f>
        <v>0</v>
      </c>
      <c r="P17" s="75">
        <f>SUM(P9:P16)</f>
        <v>0</v>
      </c>
      <c r="Q17" s="74">
        <f t="shared" si="5"/>
        <v>29766</v>
      </c>
      <c r="R17" s="74">
        <f t="shared" si="6"/>
        <v>30467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6</v>
      </c>
      <c r="L21" s="65">
        <v>2</v>
      </c>
      <c r="M21" s="65"/>
      <c r="N21" s="74">
        <f t="shared" si="4"/>
        <v>8</v>
      </c>
      <c r="O21" s="65"/>
      <c r="P21" s="65"/>
      <c r="Q21" s="74">
        <f t="shared" si="5"/>
        <v>8</v>
      </c>
      <c r="R21" s="74">
        <f t="shared" si="6"/>
        <v>29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294</v>
      </c>
      <c r="E22" s="189">
        <v>612</v>
      </c>
      <c r="F22" s="189"/>
      <c r="G22" s="74">
        <f t="shared" si="2"/>
        <v>906</v>
      </c>
      <c r="H22" s="65"/>
      <c r="I22" s="65"/>
      <c r="J22" s="74">
        <f t="shared" si="3"/>
        <v>906</v>
      </c>
      <c r="K22" s="65">
        <v>147</v>
      </c>
      <c r="L22" s="65">
        <v>24</v>
      </c>
      <c r="M22" s="65"/>
      <c r="N22" s="74">
        <f t="shared" si="4"/>
        <v>171</v>
      </c>
      <c r="O22" s="65"/>
      <c r="P22" s="65"/>
      <c r="Q22" s="74">
        <f t="shared" si="5"/>
        <v>171</v>
      </c>
      <c r="R22" s="74">
        <f t="shared" si="6"/>
        <v>735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127</v>
      </c>
      <c r="L24" s="65">
        <v>39</v>
      </c>
      <c r="M24" s="65"/>
      <c r="N24" s="74">
        <f t="shared" si="4"/>
        <v>166</v>
      </c>
      <c r="O24" s="65"/>
      <c r="P24" s="65"/>
      <c r="Q24" s="74">
        <f t="shared" si="5"/>
        <v>166</v>
      </c>
      <c r="R24" s="74">
        <f t="shared" si="6"/>
        <v>42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539</v>
      </c>
      <c r="E25" s="190">
        <f aca="true" t="shared" si="7" ref="E25:P25">SUM(E21:E24)</f>
        <v>612</v>
      </c>
      <c r="F25" s="190">
        <f t="shared" si="7"/>
        <v>0</v>
      </c>
      <c r="G25" s="67">
        <f t="shared" si="2"/>
        <v>1151</v>
      </c>
      <c r="H25" s="66">
        <f t="shared" si="7"/>
        <v>0</v>
      </c>
      <c r="I25" s="66">
        <f t="shared" si="7"/>
        <v>0</v>
      </c>
      <c r="J25" s="67">
        <f t="shared" si="3"/>
        <v>1151</v>
      </c>
      <c r="K25" s="66">
        <f t="shared" si="7"/>
        <v>280</v>
      </c>
      <c r="L25" s="66">
        <f t="shared" si="7"/>
        <v>65</v>
      </c>
      <c r="M25" s="66">
        <f t="shared" si="7"/>
        <v>0</v>
      </c>
      <c r="N25" s="67">
        <f t="shared" si="4"/>
        <v>345</v>
      </c>
      <c r="O25" s="66">
        <f t="shared" si="7"/>
        <v>0</v>
      </c>
      <c r="P25" s="66">
        <f t="shared" si="7"/>
        <v>0</v>
      </c>
      <c r="Q25" s="67">
        <f t="shared" si="5"/>
        <v>345</v>
      </c>
      <c r="R25" s="67">
        <f t="shared" si="6"/>
        <v>806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54075</v>
      </c>
      <c r="E40" s="438">
        <f>E17+E18+E19+E25+E38+E39</f>
        <v>13343</v>
      </c>
      <c r="F40" s="438">
        <f aca="true" t="shared" si="13" ref="F40:R40">F17+F18+F19+F25+F38+F39</f>
        <v>6018</v>
      </c>
      <c r="G40" s="438">
        <f t="shared" si="13"/>
        <v>61400</v>
      </c>
      <c r="H40" s="438">
        <f t="shared" si="13"/>
        <v>0</v>
      </c>
      <c r="I40" s="438">
        <f t="shared" si="13"/>
        <v>0</v>
      </c>
      <c r="J40" s="438">
        <f t="shared" si="13"/>
        <v>61400</v>
      </c>
      <c r="K40" s="438">
        <f t="shared" si="13"/>
        <v>26182</v>
      </c>
      <c r="L40" s="438">
        <f t="shared" si="13"/>
        <v>4131</v>
      </c>
      <c r="M40" s="438">
        <f t="shared" si="13"/>
        <v>202</v>
      </c>
      <c r="N40" s="438">
        <f t="shared" si="13"/>
        <v>30111</v>
      </c>
      <c r="O40" s="438">
        <f t="shared" si="13"/>
        <v>0</v>
      </c>
      <c r="P40" s="438">
        <f t="shared" si="13"/>
        <v>0</v>
      </c>
      <c r="Q40" s="438">
        <f t="shared" si="13"/>
        <v>30111</v>
      </c>
      <c r="R40" s="438">
        <f t="shared" si="13"/>
        <v>31289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876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10"/>
      <c r="L44" s="610"/>
      <c r="M44" s="610"/>
      <c r="N44" s="610"/>
      <c r="O44" s="611" t="s">
        <v>782</v>
      </c>
      <c r="P44" s="612"/>
      <c r="Q44" s="612"/>
      <c r="R44" s="612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5">
      <selection activeCell="A109" sqref="A109:B109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8" t="s">
        <v>610</v>
      </c>
      <c r="B1" s="618"/>
      <c r="C1" s="618"/>
      <c r="D1" s="618"/>
      <c r="E1" s="618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1" t="str">
        <f>'справка №1-БАЛАНС'!E3</f>
        <v>"М+С ХИДРАВЛИК" АД гр.КАЗАНЛЪК</v>
      </c>
      <c r="C3" s="622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9" t="str">
        <f>'справка №1-БАЛАНС'!E5</f>
        <v>30.09.2008 г.</v>
      </c>
      <c r="C4" s="620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55</v>
      </c>
      <c r="D21" s="108">
        <v>55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8778</v>
      </c>
      <c r="D28" s="108">
        <v>8778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2836</v>
      </c>
      <c r="D29" s="108">
        <v>2836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>
        <v>3</v>
      </c>
      <c r="D31" s="108">
        <v>3</v>
      </c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1471</v>
      </c>
      <c r="D33" s="105">
        <f>SUM(D34:D37)</f>
        <v>1471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/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1471</v>
      </c>
      <c r="D35" s="108">
        <v>1471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16</v>
      </c>
      <c r="D38" s="105">
        <f>SUM(D39:D42)</f>
        <v>16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16</v>
      </c>
      <c r="D42" s="108">
        <v>16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13104</v>
      </c>
      <c r="D43" s="104">
        <f>D24+D28+D29+D31+D30+D32+D33+D38</f>
        <v>13104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13159</v>
      </c>
      <c r="D44" s="103">
        <f>D43+D21+D19+D9</f>
        <v>13159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5935</v>
      </c>
      <c r="D56" s="103">
        <f>D57+D59</f>
        <v>0</v>
      </c>
      <c r="E56" s="119">
        <f t="shared" si="1"/>
        <v>5935</v>
      </c>
      <c r="F56" s="103">
        <f>F57+F59</f>
        <v>5844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5935</v>
      </c>
      <c r="D57" s="108"/>
      <c r="E57" s="119">
        <f t="shared" si="1"/>
        <v>5935</v>
      </c>
      <c r="F57" s="108">
        <v>5844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1128</v>
      </c>
      <c r="D62" s="108"/>
      <c r="E62" s="119">
        <f t="shared" si="1"/>
        <v>1128</v>
      </c>
      <c r="F62" s="110"/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178</v>
      </c>
      <c r="D64" s="108"/>
      <c r="E64" s="119">
        <f t="shared" si="1"/>
        <v>178</v>
      </c>
      <c r="F64" s="110">
        <v>418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7241</v>
      </c>
      <c r="D66" s="103">
        <f>D52+D56+D61+D62+D63+D64</f>
        <v>0</v>
      </c>
      <c r="E66" s="119">
        <f t="shared" si="1"/>
        <v>7241</v>
      </c>
      <c r="F66" s="103">
        <f>F52+F56+F61+F62+F63+F64</f>
        <v>6262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691</v>
      </c>
      <c r="D68" s="108"/>
      <c r="E68" s="119">
        <f t="shared" si="1"/>
        <v>691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864</v>
      </c>
      <c r="D71" s="105">
        <f>SUM(D72:D74)</f>
        <v>864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864</v>
      </c>
      <c r="D73" s="108"/>
      <c r="E73" s="119">
        <f t="shared" si="1"/>
        <v>864</v>
      </c>
      <c r="F73" s="110"/>
    </row>
    <row r="74" spans="1:6" ht="12">
      <c r="A74" s="408" t="s">
        <v>723</v>
      </c>
      <c r="B74" s="397" t="s">
        <v>724</v>
      </c>
      <c r="C74" s="108"/>
      <c r="D74" s="108">
        <v>864</v>
      </c>
      <c r="E74" s="119">
        <f t="shared" si="1"/>
        <v>-864</v>
      </c>
      <c r="F74" s="110"/>
    </row>
    <row r="75" spans="1:16" ht="24">
      <c r="A75" s="396" t="s">
        <v>695</v>
      </c>
      <c r="B75" s="397" t="s">
        <v>725</v>
      </c>
      <c r="C75" s="103">
        <f>C76+C78</f>
        <v>2262</v>
      </c>
      <c r="D75" s="103">
        <f>D76+D78</f>
        <v>2262</v>
      </c>
      <c r="E75" s="103">
        <f>E76+E78</f>
        <v>0</v>
      </c>
      <c r="F75" s="103">
        <f>F76+F78</f>
        <v>5906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2262</v>
      </c>
      <c r="D76" s="108">
        <v>2262</v>
      </c>
      <c r="E76" s="119">
        <f t="shared" si="1"/>
        <v>0</v>
      </c>
      <c r="F76" s="108">
        <v>5906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225</v>
      </c>
      <c r="D80" s="103">
        <f>SUM(D81:D84)</f>
        <v>225</v>
      </c>
      <c r="E80" s="103">
        <f>SUM(E81:E84)</f>
        <v>0</v>
      </c>
      <c r="F80" s="103">
        <f>SUM(F81:F84)</f>
        <v>493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225</v>
      </c>
      <c r="D84" s="108">
        <v>225</v>
      </c>
      <c r="E84" s="119">
        <f t="shared" si="1"/>
        <v>0</v>
      </c>
      <c r="F84" s="108">
        <v>493</v>
      </c>
    </row>
    <row r="85" spans="1:16" ht="12">
      <c r="A85" s="396" t="s">
        <v>743</v>
      </c>
      <c r="B85" s="397" t="s">
        <v>744</v>
      </c>
      <c r="C85" s="104">
        <f>SUM(C86:C90)+C94</f>
        <v>10553</v>
      </c>
      <c r="D85" s="104">
        <f>SUM(D86:D90)+D94</f>
        <v>10553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129</v>
      </c>
      <c r="D86" s="108">
        <v>129</v>
      </c>
      <c r="E86" s="119">
        <f t="shared" si="1"/>
        <v>0</v>
      </c>
      <c r="F86" s="108"/>
    </row>
    <row r="87" spans="1:6" ht="12">
      <c r="A87" s="396" t="s">
        <v>747</v>
      </c>
      <c r="B87" s="397" t="s">
        <v>748</v>
      </c>
      <c r="C87" s="108">
        <v>8041</v>
      </c>
      <c r="D87" s="108">
        <v>8041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277</v>
      </c>
      <c r="D88" s="108">
        <v>277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1346</v>
      </c>
      <c r="D89" s="108">
        <v>1346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336</v>
      </c>
      <c r="D90" s="103">
        <f>SUM(D91:D93)</f>
        <v>336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238</v>
      </c>
      <c r="D91" s="108">
        <v>238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98</v>
      </c>
      <c r="D93" s="108">
        <v>98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424</v>
      </c>
      <c r="D94" s="108">
        <v>424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/>
      <c r="D95" s="108"/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13904</v>
      </c>
      <c r="D96" s="104">
        <f>D85+D80+D75+D71+D95</f>
        <v>13904</v>
      </c>
      <c r="E96" s="104">
        <f>E85+E80+E75+E71+E95</f>
        <v>0</v>
      </c>
      <c r="F96" s="104">
        <f>F85+F80+F75+F71+F95</f>
        <v>6399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21836</v>
      </c>
      <c r="D97" s="104">
        <f>D96+D68+D66</f>
        <v>13904</v>
      </c>
      <c r="E97" s="104">
        <f>E96+E68+E66</f>
        <v>7932</v>
      </c>
      <c r="F97" s="104">
        <f>F96+F68+F66</f>
        <v>12661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7" t="s">
        <v>781</v>
      </c>
      <c r="B107" s="617"/>
      <c r="C107" s="617"/>
      <c r="D107" s="617"/>
      <c r="E107" s="617"/>
      <c r="F107" s="617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6" t="s">
        <v>877</v>
      </c>
      <c r="B109" s="616"/>
      <c r="C109" s="616" t="s">
        <v>382</v>
      </c>
      <c r="D109" s="616"/>
      <c r="E109" s="616"/>
      <c r="F109" s="616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5" t="s">
        <v>782</v>
      </c>
      <c r="D111" s="615"/>
      <c r="E111" s="615"/>
      <c r="F111" s="615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1" sqref="A3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3" t="str">
        <f>'справка №1-БАЛАНС'!E3</f>
        <v>"М+С ХИДРАВЛИК" АД гр.КАЗАНЛЪК</v>
      </c>
      <c r="C4" s="623"/>
      <c r="D4" s="623"/>
      <c r="E4" s="623"/>
      <c r="F4" s="623"/>
      <c r="G4" s="629" t="s">
        <v>2</v>
      </c>
      <c r="H4" s="629"/>
      <c r="I4" s="500">
        <f>'справка №1-БАЛАНС'!H3</f>
        <v>123028180</v>
      </c>
    </row>
    <row r="5" spans="1:9" ht="15">
      <c r="A5" s="501" t="s">
        <v>5</v>
      </c>
      <c r="B5" s="624" t="str">
        <f>'справка №1-БАЛАНС'!E5</f>
        <v>30.09.2008 г.</v>
      </c>
      <c r="C5" s="624"/>
      <c r="D5" s="624"/>
      <c r="E5" s="624"/>
      <c r="F5" s="624"/>
      <c r="G5" s="627" t="s">
        <v>4</v>
      </c>
      <c r="H5" s="628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877</v>
      </c>
      <c r="B30" s="626"/>
      <c r="C30" s="626"/>
      <c r="D30" s="459" t="s">
        <v>820</v>
      </c>
      <c r="E30" s="625"/>
      <c r="F30" s="625"/>
      <c r="G30" s="625"/>
      <c r="H30" s="420" t="s">
        <v>782</v>
      </c>
      <c r="I30" s="625"/>
      <c r="J30" s="625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09">
      <selection activeCell="C150" sqref="C150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0" t="s">
        <v>871</v>
      </c>
      <c r="C5" s="630"/>
      <c r="D5" s="630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874</v>
      </c>
      <c r="B6" s="631" t="str">
        <f>'справка №1-БАЛАНС'!E5</f>
        <v>30.09.2008 г.</v>
      </c>
      <c r="C6" s="631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882</v>
      </c>
      <c r="B151" s="453"/>
      <c r="C151" s="632" t="s">
        <v>849</v>
      </c>
      <c r="D151" s="632"/>
      <c r="E151" s="632"/>
      <c r="F151" s="632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2" t="s">
        <v>857</v>
      </c>
      <c r="D153" s="632"/>
      <c r="E153" s="632"/>
      <c r="F153" s="632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sslavova</cp:lastModifiedBy>
  <cp:lastPrinted>2008-10-28T13:19:28Z</cp:lastPrinted>
  <dcterms:created xsi:type="dcterms:W3CDTF">2000-06-29T12:02:40Z</dcterms:created>
  <dcterms:modified xsi:type="dcterms:W3CDTF">2008-10-28T13:22:48Z</dcterms:modified>
  <cp:category/>
  <cp:version/>
  <cp:contentType/>
  <cp:contentStatus/>
</cp:coreProperties>
</file>