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<sst xmlns="http://schemas.openxmlformats.org/spreadsheetml/2006/main" count="1075" uniqueCount="882">
  <si>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</si>
  <si>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</si>
  <si>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</si>
  <si>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</si>
  <si>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</si>
  <si>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</si>
  <si>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</si>
  <si>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</si>
  <si>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</si>
  <si>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</si>
  <si>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</si>
  <si>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</si>
  <si>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</si>
  <si>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</si>
  <si>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</si>
  <si>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</si>
  <si>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</si>
  <si>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</si>
  <si>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</si>
  <si>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</si>
  <si>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</si>
  <si>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</si>
  <si>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</si>
  <si>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</si>
  <si>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</si>
  <si>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</si>
  <si>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</si>
  <si>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</si>
  <si>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</si>
  <si>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</si>
  <si>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</si>
  <si>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</si>
  <si>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</si>
  <si>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</si>
  <si>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</si>
  <si>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</si>
  <si>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</si>
  <si>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</si>
  <si>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</si>
  <si>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</si>
  <si>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</si>
  <si>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</si>
  <si>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</si>
  <si>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</si>
  <si>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</si>
  <si>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</si>
  <si>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</si>
  <si>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</si>
  <si>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</si>
  <si>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</si>
  <si>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</si>
  <si>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</si>
  <si>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</si>
  <si>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</si>
  <si>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</si>
  <si>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</si>
  <si>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</si>
  <si>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</si>
  <si>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</si>
  <si>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</si>
  <si>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</si>
  <si>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</si>
  <si>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</si>
  <si>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</si>
  <si>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</si>
  <si>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</si>
  <si>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</si>
  <si>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</si>
  <si>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</si>
  <si>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</si>
  <si>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</si>
  <si>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</si>
  <si>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</si>
  <si>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</si>
  <si>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</si>
  <si>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</si>
  <si>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</si>
  <si>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</si>
  <si>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</si>
  <si>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</si>
  <si>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</si>
  <si>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</si>
  <si>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</si>
  <si>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</si>
  <si>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</si>
  <si>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</si>
  <si>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</si>
  <si>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</si>
  <si>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</si>
  <si>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</si>
  <si>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</si>
  <si>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</si>
  <si>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</si>
  <si>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</si>
  <si>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</si>
  <si>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</si>
  <si>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</si>
  <si>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</si>
  <si>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</si>
  <si>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</si>
  <si>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</si>
  <si>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</si>
  <si>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</si>
  <si>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</si>
  <si>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</si>
  <si>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</si>
  <si>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</si>
  <si>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</si>
  <si>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</si>
  <si>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</si>
  <si>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</si>
  <si>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</si>
  <si>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</si>
  <si>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</si>
  <si>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</si>
  <si>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</si>
  <si>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</si>
  <si>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</si>
  <si>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</si>
  <si>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</si>
  <si>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</si>
  <si>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</si>
  <si>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</si>
  <si>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</si>
  <si>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</si>
  <si>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</si>
  <si>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</si>
  <si>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</si>
  <si>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</si>
  <si>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</si>
  <si>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</si>
  <si>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</si>
  <si>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</si>
  <si>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</si>
  <si>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</si>
  <si>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</si>
  <si>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</si>
  <si>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</si>
  <si>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</si>
  <si>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</si>
  <si>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</si>
  <si>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</si>
  <si>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</si>
  <si>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</si>
  <si>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</si>
  <si>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</si>
  <si>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</si>
  <si>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</si>
  <si>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</si>
  <si>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</si>
  <si>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</si>
  <si>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</si>
  <si>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</si>
  <si>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</si>
  <si>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</si>
  <si>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</si>
  <si>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</si>
  <si>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</si>
  <si>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</si>
  <si>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</si>
  <si>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</si>
  <si>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</si>
  <si>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</si>
  <si>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</si>
  <si>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</si>
  <si>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</si>
  <si>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</si>
  <si>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</si>
  <si>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</si>
  <si>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</si>
  <si>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</si>
  <si>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</si>
  <si>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</si>
  <si>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</si>
  <si>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</si>
  <si>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</si>
  <si>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</si>
  <si>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</si>
  <si>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</si>
  <si>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</si>
  <si>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</si>
  <si>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</si>
  <si>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</si>
  <si>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</si>
  <si>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</si>
  <si>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</si>
  <si>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</si>
  <si>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</si>
  <si>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</si>
  <si>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</si>
  <si>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</si>
  <si>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</si>
  <si>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</si>
  <si>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</si>
  <si>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</si>
  <si>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</si>
  <si>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</si>
  <si>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</si>
  <si>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</si>
  <si>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</si>
  <si>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</si>
  <si>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</si>
  <si>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</si>
  <si>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</si>
  <si>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</si>
  <si>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</si>
  <si>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</si>
  <si>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</si>
  <si>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</si>
  <si>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</si>
  <si>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</si>
  <si>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</si>
  <si>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</si>
  <si>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</si>
  <si>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</si>
  <si>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</si>
  <si>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</si>
  <si>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</si>
  <si>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</si>
  <si>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</si>
  <si>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</si>
  <si>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</si>
  <si>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</si>
  <si>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</si>
  <si>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</si>
  <si>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</si>
  <si>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</si>
  <si>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</si>
  <si>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</si>
  <si>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</si>
  <si>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</si>
  <si>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</si>
  <si>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</si>
  <si>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</si>
  <si>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</si>
  <si>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</si>
  <si>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</si>
  <si>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</si>
  <si>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</si>
  <si>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</si>
  <si>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</si>
  <si>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</si>
  <si>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</si>
  <si>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</si>
  <si>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</si>
  <si>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</si>
  <si>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</si>
  <si>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</si>
  <si>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</si>
  <si>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</si>
  <si>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</si>
  <si>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</si>
  <si>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</si>
  <si>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</si>
  <si>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</si>
  <si>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</si>
  <si>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</si>
  <si>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</si>
  <si>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</si>
  <si>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</si>
  <si>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</si>
  <si>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</si>
  <si>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</si>
  <si>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</si>
  <si>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</si>
  <si>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</si>
  <si>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</si>
  <si>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</si>
  <si>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</si>
  <si>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</si>
  <si>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</si>
  <si>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</si>
  <si>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</si>
  <si>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</si>
  <si>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</si>
  <si>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</si>
  <si>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</si>
  <si>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</si>
  <si>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</si>
  <si>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</si>
  <si>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</si>
  <si>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</si>
  <si>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</si>
  <si>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</si>
  <si>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</si>
  <si>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</si>
  <si>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</si>
  <si>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</si>
  <si>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</si>
  <si>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</si>
  <si>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</si>
  <si>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</si>
  <si>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</si>
  <si>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</si>
  <si>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</si>
  <si>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</si>
  <si>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</si>
  <si>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</si>
  <si>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</si>
  <si>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</si>
  <si>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</si>
  <si>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</si>
  <si>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</si>
  <si>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</si>
  <si>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</si>
  <si>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</si>
  <si>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</si>
  <si>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</si>
  <si>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</si>
  <si>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</si>
  <si>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</si>
  <si>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</si>
  <si>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</si>
  <si>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</si>
  <si>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</si>
  <si>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</si>
  <si>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</si>
  <si>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</si>
  <si>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</si>
  <si>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</si>
  <si>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</si>
  <si>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</si>
  <si>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</si>
  <si>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</si>
  <si>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</si>
  <si>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</si>
  <si>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</si>
  <si>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</si>
  <si>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</si>
  <si>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</si>
  <si>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</si>
  <si>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</si>
  <si>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</si>
  <si>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</si>
  <si>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</si>
  <si>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</si>
  <si>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</si>
  <si>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</si>
  <si>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</si>
  <si>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</si>
  <si>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</si>
  <si>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</si>
  <si>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</si>
  <si>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</si>
  <si>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</si>
  <si>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</si>
  <si>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</si>
  <si>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</si>
  <si>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</si>
  <si>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</si>
  <si>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</si>
  <si>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</si>
  <si>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</si>
  <si>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</si>
  <si>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</si>
  <si>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</si>
  <si>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</si>
  <si>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</si>
  <si>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</si>
  <si>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</si>
  <si>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</si>
  <si>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</si>
  <si>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</si>
  <si>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</si>
  <si>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</si>
  <si>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</si>
  <si>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</si>
  <si>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</si>
  <si>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</si>
  <si>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</si>
  <si>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</si>
  <si>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</si>
  <si>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</si>
  <si>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</si>
  <si>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</si>
  <si>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</si>
  <si>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</si>
  <si>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</si>
  <si>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</si>
  <si>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</si>
  <si>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</si>
  <si>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</si>
  <si>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</si>
  <si>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</si>
  <si>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</si>
  <si>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</si>
  <si>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</si>
  <si>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</si>
  <si>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</si>
  <si>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</si>
  <si>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</si>
  <si>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</si>
  <si>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</si>
  <si>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</si>
  <si>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</si>
  <si>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</si>
  <si>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</si>
  <si>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</si>
  <si>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</si>
  <si>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</si>
  <si>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</si>
  <si>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</si>
  <si>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</si>
  <si>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</si>
  <si>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</si>
  <si>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</si>
  <si>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</si>
  <si>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</si>
  <si>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</si>
  <si>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</si>
  <si>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</si>
  <si>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</si>
  <si>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</si>
  <si>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</si>
  <si>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</si>
  <si>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</si>
  <si>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</si>
  <si>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</si>
  <si>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</si>
  <si>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</si>
  <si>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</si>
  <si>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</si>
  <si>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</si>
  <si>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</si>
  <si>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</si>
  <si>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</si>
  <si>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</si>
  <si>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</si>
  <si>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</si>
  <si>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</si>
  <si>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</si>
  <si>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</si>
  <si>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</si>
  <si>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</si>
  <si>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</si>
  <si>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</si>
  <si>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</si>
  <si>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</si>
  <si>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</si>
  <si>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</si>
  <si>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</si>
  <si>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</si>
  <si>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</si>
  <si>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</si>
  <si>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</si>
  <si>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</si>
  <si>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</si>
  <si>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</si>
  <si>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</si>
  <si>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</si>
  <si>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</si>
  <si>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</si>
  <si>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</si>
  <si>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</si>
  <si>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</si>
  <si>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</si>
  <si>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</si>
  <si>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</si>
  <si>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</si>
  <si>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</si>
  <si>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</si>
  <si>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</si>
  <si>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</si>
  <si>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</si>
  <si>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</si>
  <si>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</si>
  <si>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</si>
  <si>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</si>
  <si>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</si>
  <si>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</si>
  <si>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</si>
  <si>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</si>
  <si>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</si>
  <si>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</si>
  <si>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</si>
  <si>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</si>
  <si>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</si>
  <si>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</si>
  <si>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</si>
  <si>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</si>
  <si>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</si>
  <si>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</si>
  <si>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</si>
  <si>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</si>
  <si>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</si>
  <si>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</si>
  <si>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</si>
  <si>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</si>
  <si>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</si>
  <si>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</si>
  <si>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</si>
  <si>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</si>
  <si>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</si>
  <si>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</si>
  <si>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</si>
  <si>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</si>
  <si>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</si>
  <si>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</si>
  <si>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</si>
  <si>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</si>
  <si>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</si>
  <si>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</si>
  <si>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</si>
  <si>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</si>
  <si>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</si>
  <si>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</si>
  <si>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</si>
  <si>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</si>
  <si>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</si>
  <si>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</si>
  <si>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</si>
  <si>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</si>
  <si>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</si>
  <si>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</si>
  <si>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</si>
  <si>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</si>
  <si>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</si>
  <si>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</si>
  <si>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</si>
  <si>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</si>
  <si>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</si>
  <si>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</si>
  <si>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</si>
  <si>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</si>
  <si>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</si>
  <si>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</si>
  <si>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</si>
  <si>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</si>
  <si>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</si>
  <si>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</si>
  <si>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</si>
  <si>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</si>
  <si>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</si>
  <si>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</si>
  <si>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</si>
  <si>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</si>
  <si>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</si>
  <si>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</si>
  <si>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</si>
  <si>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</si>
  <si>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</si>
  <si>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</si>
  <si>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</si>
  <si>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</si>
  <si>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</si>
  <si>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</si>
  <si>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</si>
  <si>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</si>
  <si>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</si>
  <si>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</si>
  <si>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</si>
  <si>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</si>
  <si>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</si>
  <si>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</si>
  <si>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</si>
  <si>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</si>
  <si>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</si>
  <si>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</si>
  <si>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</si>
  <si>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</si>
  <si>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</si>
  <si>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</si>
  <si>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</si>
  <si>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</si>
  <si>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</si>
  <si>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</si>
  <si>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</si>
  <si>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</si>
  <si>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</si>
  <si>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</si>
  <si>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</si>
  <si>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</si>
  <si>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</si>
  <si>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</si>
  <si>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</si>
  <si>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</si>
  <si>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</si>
  <si>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</si>
  <si>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</si>
  <si>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</si>
  <si>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</si>
  <si>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</si>
  <si>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</si>
  <si>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</si>
  <si>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</si>
  <si>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</si>
  <si>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</si>
  <si>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</si>
  <si>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</si>
  <si>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</si>
  <si>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</si>
  <si>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</si>
  <si>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</si>
  <si>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</si>
  <si>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</si>
  <si>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</si>
  <si>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</si>
  <si>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</si>
  <si>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</si>
  <si>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</si>
  <si>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</si>
  <si>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</si>
  <si>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</si>
  <si>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</si>
  <si>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</si>
  <si>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</si>
  <si>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</si>
  <si>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</si>
  <si>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</si>
  <si>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</si>
  <si>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</si>
  <si>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</si>
  <si>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</si>
  <si>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</si>
  <si>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</si>
  <si>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</si>
  <si>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</si>
  <si>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</si>
  <si>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</si>
  <si>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</si>
  <si>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</si>
  <si>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</si>
  <si>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</si>
  <si>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</si>
  <si>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</si>
  <si>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</si>
  <si>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</si>
  <si>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</si>
  <si>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</si>
  <si>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</si>
  <si>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</si>
  <si>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</si>
  <si>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</si>
  <si>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</si>
  <si>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</si>
  <si>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</si>
  <si>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</si>
  <si>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</si>
  <si>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</si>
  <si>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</si>
  <si>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</si>
  <si>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</si>
  <si>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</si>
  <si>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</si>
  <si>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</si>
  <si>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</si>
  <si>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</si>
  <si>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</si>
  <si>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</si>
  <si>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</si>
  <si>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</si>
  <si>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</si>
  <si>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</si>
  <si>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</si>
  <si>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</si>
  <si>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</si>
  <si>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</si>
  <si>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</si>
  <si>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</si>
  <si>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</si>
  <si>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</si>
  <si>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</si>
  <si>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</si>
  <si>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</si>
  <si>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</si>
  <si>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</si>
  <si>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</si>
  <si>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</si>
  <si>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</si>
  <si>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</si>
  <si>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</si>
  <si>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</si>
  <si>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</si>
  <si>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</si>
  <si>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</si>
  <si>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</si>
  <si>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</si>
  <si>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</si>
  <si>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</si>
  <si>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</si>
  <si>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</si>
  <si>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</si>
  <si>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</si>
  <si>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</si>
  <si>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</si>
  <si>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</si>
  <si>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</si>
  <si>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</si>
  <si>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</si>
  <si>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</si>
  <si>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</si>
  <si>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</si>
  <si>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</si>
  <si>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</si>
  <si>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</si>
  <si>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</si>
  <si>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</si>
  <si>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</si>
  <si>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</si>
  <si>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</si>
  <si>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</si>
  <si>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</si>
  <si>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</si>
  <si>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</si>
  <si>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</si>
  <si>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</si>
  <si>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</si>
  <si>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</si>
  <si>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</si>
  <si>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</si>
  <si>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</si>
  <si>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</si>
  <si>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</si>
  <si>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</si>
  <si>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</si>
  <si>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</si>
  <si>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</si>
  <si>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</si>
  <si>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</si>
  <si>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</si>
  <si>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</si>
  <si>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</si>
  <si>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</si>
  <si>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</si>
  <si>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</si>
  <si>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</si>
  <si>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</si>
  <si>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</si>
  <si>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</si>
  <si>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</si>
  <si>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</si>
  <si>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</si>
  <si>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</si>
  <si>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</si>
  <si>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</si>
  <si>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</si>
  <si>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</si>
  <si>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</si>
  <si>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</si>
  <si>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</si>
  <si>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</si>
  <si>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</si>
  <si>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</si>
  <si>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</si>
  <si>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</si>
  <si>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</si>
  <si>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</si>
  <si>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</si>
  <si>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</si>
  <si>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</si>
  <si>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</si>
  <si>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</si>
  <si>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</si>
  <si>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</si>
  <si>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</si>
  <si>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</si>
  <si>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</si>
  <si>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</si>
  <si>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</si>
  <si>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</si>
  <si>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</si>
  <si>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</si>
  <si>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</si>
  <si>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</si>
  <si>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</si>
  <si>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</si>
  <si>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</si>
  <si>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</si>
  <si>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</si>
  <si>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</si>
  <si>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</si>
  <si>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</si>
  <si>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</si>
  <si>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</si>
  <si>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</si>
  <si>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</si>
  <si>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</si>
  <si>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</si>
  <si>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</si>
  <si>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</si>
  <si>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</si>
  <si>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</si>
  <si>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</si>
  <si>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</si>
  <si>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</si>
  <si>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</si>
  <si>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</si>
  <si>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</si>
  <si>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</si>
  <si>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</si>
  <si>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</si>
  <si>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</si>
  <si>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</si>
  <si>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</si>
  <si>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</si>
  <si>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</si>
  <si>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</si>
  <si>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</si>
  <si>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</si>
  <si>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</si>
  <si>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</si>
  <si>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</si>
  <si>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</si>
  <si>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</si>
  <si>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</si>
  <si>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</si>
  <si>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</si>
  <si>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</si>
  <si>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</si>
  <si>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</si>
  <si>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</si>
  <si>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</si>
  <si>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</si>
  <si>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</si>
  <si>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</si>
  <si>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</si>
  <si>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</si>
  <si>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</si>
  <si>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</si>
  <si>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</si>
  <si>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</si>
  <si>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</si>
  <si>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</si>
  <si>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</si>
  <si>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</si>
  <si>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</si>
  <si>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</si>
  <si>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</si>
  <si>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</si>
  <si>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</si>
  <si>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</si>
  <si>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</si>
  <si>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</si>
  <si>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</si>
  <si>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</si>
  <si>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</si>
  <si>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</si>
  <si>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</si>
  <si>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</si>
  <si>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</si>
  <si>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</si>
  <si>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</si>
  <si>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</si>
  <si>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</si>
  <si>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</si>
  <si>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</si>
  <si>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</si>
  <si>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</si>
  <si>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</si>
  <si>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</si>
  <si>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</si>
  <si>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</si>
  <si>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</si>
  <si>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</si>
  <si>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</si>
  <si>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</si>
  <si>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</si>
  <si>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</si>
  <si>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</si>
  <si>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Съставител:Славка Диджова</t>
  </si>
  <si>
    <t>Ръководител:Мариан Беляков</t>
  </si>
  <si>
    <t>1.ЗПАД "БЪЛГАРИЯ" СОФИЯ</t>
  </si>
  <si>
    <t>Сл. Джиджова</t>
  </si>
  <si>
    <t>М. Беляков</t>
  </si>
  <si>
    <t>М.Беляков</t>
  </si>
  <si>
    <t>Сл.Джиджова</t>
  </si>
  <si>
    <t xml:space="preserve"> Ръководител :М. Беляков…</t>
  </si>
  <si>
    <t xml:space="preserve">С-вил: Сл. Джиджова ……… </t>
  </si>
  <si>
    <t>предварителен</t>
  </si>
  <si>
    <t xml:space="preserve">НЕКОНСОЛИДИРАН           </t>
  </si>
  <si>
    <t>30.09.2014 г.</t>
  </si>
  <si>
    <t>Дата на съставяне:13.10.2014  г.</t>
  </si>
  <si>
    <t>30.09.2014  ГОДИНА</t>
  </si>
  <si>
    <t xml:space="preserve">30.09.2014 г.         </t>
  </si>
  <si>
    <t xml:space="preserve">Дата на съставяне: 13.10.2014 г.                                  </t>
  </si>
  <si>
    <t>30.09.2014 ГОДИНА</t>
  </si>
  <si>
    <t xml:space="preserve">Дата  на съставяне: 13.10.2014                                                                                                                              </t>
  </si>
  <si>
    <t xml:space="preserve">Дата на съставяне:13.10.2014 г.                   </t>
  </si>
  <si>
    <t>Дата на съставяне:13.10.2014 г.</t>
  </si>
  <si>
    <t>Отчетен период: 30.09.2014 г.</t>
  </si>
  <si>
    <t>Дата на съставяне: 13.10.2014 г.</t>
  </si>
  <si>
    <r>
      <t xml:space="preserve">Отчетен период:           30.09.2014 г.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</si>
</sst>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9" fillId="1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1" fontId="12" fillId="15" borderId="10" xfId="62" applyNumberFormat="1" applyFont="1" applyFill="1" applyBorder="1" applyAlignment="1" applyProtection="1">
      <alignment wrapText="1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4" fillId="0" borderId="0" xfId="59" applyFont="1" applyAlignment="1" applyProtection="1">
      <alignment horizontal="left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59" applyFont="1" applyAlignment="1" applyProtection="1">
      <alignment horizontal="center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13">
      <selection activeCell="E104" sqref="E104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858</v>
      </c>
      <c r="F3" s="272" t="s">
        <v>2</v>
      </c>
      <c r="G3" s="225"/>
      <c r="H3" s="594">
        <v>830166943</v>
      </c>
    </row>
    <row r="4" spans="1:8" ht="28.5">
      <c r="A4" s="203" t="s">
        <v>3</v>
      </c>
      <c r="B4" s="582"/>
      <c r="C4" s="582"/>
      <c r="D4" s="583"/>
      <c r="E4" s="575" t="s">
        <v>872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869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586</v>
      </c>
      <c r="D11" s="204">
        <v>586</v>
      </c>
      <c r="E11" s="292" t="s">
        <v>22</v>
      </c>
      <c r="F11" s="297" t="s">
        <v>23</v>
      </c>
      <c r="G11" s="205">
        <v>1614</v>
      </c>
      <c r="H11" s="205">
        <v>1614</v>
      </c>
    </row>
    <row r="12" spans="1:8" ht="15">
      <c r="A12" s="290" t="s">
        <v>24</v>
      </c>
      <c r="B12" s="296" t="s">
        <v>25</v>
      </c>
      <c r="C12" s="204">
        <v>11560</v>
      </c>
      <c r="D12" s="204">
        <v>11776</v>
      </c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>
        <v>4088</v>
      </c>
      <c r="D13" s="204">
        <v>4436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14845</v>
      </c>
      <c r="D14" s="204">
        <v>15649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1781</v>
      </c>
      <c r="D15" s="204">
        <v>1815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179</v>
      </c>
      <c r="D16" s="204">
        <v>250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12578</v>
      </c>
      <c r="D17" s="204">
        <v>11970</v>
      </c>
      <c r="E17" s="298" t="s">
        <v>46</v>
      </c>
      <c r="F17" s="300" t="s">
        <v>47</v>
      </c>
      <c r="G17" s="207">
        <f>G11+G14+G15+G16</f>
        <v>1614</v>
      </c>
      <c r="H17" s="207">
        <f>H11+H14+H15+H16</f>
        <v>1614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265</v>
      </c>
      <c r="D18" s="204">
        <v>339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45882</v>
      </c>
      <c r="D19" s="208">
        <f>SUM(D11:D18)</f>
        <v>46821</v>
      </c>
      <c r="E19" s="292" t="s">
        <v>53</v>
      </c>
      <c r="F19" s="297" t="s">
        <v>54</v>
      </c>
      <c r="G19" s="205">
        <v>1076</v>
      </c>
      <c r="H19" s="205">
        <v>1076</v>
      </c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341</v>
      </c>
      <c r="H20" s="211">
        <v>350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20057</v>
      </c>
      <c r="H21" s="209">
        <f>SUM(H22:H24)</f>
        <v>20057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960</v>
      </c>
      <c r="H22" s="205">
        <v>960</v>
      </c>
    </row>
    <row r="23" spans="1:13" ht="15">
      <c r="A23" s="290" t="s">
        <v>66</v>
      </c>
      <c r="B23" s="296" t="s">
        <v>67</v>
      </c>
      <c r="C23" s="204">
        <v>266</v>
      </c>
      <c r="D23" s="204">
        <v>286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v>8</v>
      </c>
      <c r="D24" s="204">
        <v>9</v>
      </c>
      <c r="E24" s="292" t="s">
        <v>72</v>
      </c>
      <c r="F24" s="297" t="s">
        <v>73</v>
      </c>
      <c r="G24" s="205">
        <v>19097</v>
      </c>
      <c r="H24" s="205">
        <v>19097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21474</v>
      </c>
      <c r="H25" s="207">
        <f>H19+H20+H21</f>
        <v>21483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1267</v>
      </c>
      <c r="D26" s="204">
        <v>1717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1541</v>
      </c>
      <c r="D27" s="208">
        <f>SUM(D23:D26)</f>
        <v>2012</v>
      </c>
      <c r="E27" s="308" t="s">
        <v>83</v>
      </c>
      <c r="F27" s="297" t="s">
        <v>84</v>
      </c>
      <c r="G27" s="207">
        <f>SUM(G28:G30)</f>
        <v>-6925</v>
      </c>
      <c r="H27" s="207">
        <f>SUM(H28:H30)</f>
        <v>-5511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79</v>
      </c>
      <c r="H28" s="205">
        <v>70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-7004</v>
      </c>
      <c r="H29" s="390">
        <v>-5581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/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>
        <v>-796</v>
      </c>
      <c r="H32" s="390">
        <v>-1423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-7721</v>
      </c>
      <c r="H33" s="207">
        <f>H27+H31+H32</f>
        <v>-6934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848</v>
      </c>
      <c r="B34" s="299" t="s">
        <v>105</v>
      </c>
      <c r="C34" s="208">
        <f>SUM(C35:C38)</f>
        <v>30</v>
      </c>
      <c r="D34" s="208">
        <f>SUM(D35:D38)</f>
        <v>30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15367</v>
      </c>
      <c r="H36" s="207">
        <f>H25+H17+H33</f>
        <v>16163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/>
      <c r="D37" s="204"/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30</v>
      </c>
      <c r="D38" s="204">
        <v>30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/>
      <c r="H44" s="205"/>
    </row>
    <row r="45" spans="1:15" ht="15">
      <c r="A45" s="290" t="s">
        <v>136</v>
      </c>
      <c r="B45" s="304" t="s">
        <v>137</v>
      </c>
      <c r="C45" s="208">
        <f>C34+C39+C44</f>
        <v>30</v>
      </c>
      <c r="D45" s="208">
        <f>D34+D39+D44</f>
        <v>30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21</v>
      </c>
      <c r="H48" s="205">
        <v>37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21</v>
      </c>
      <c r="H49" s="207">
        <f>SUM(H43:H48)</f>
        <v>37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448</v>
      </c>
      <c r="D54" s="204">
        <v>448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47901</v>
      </c>
      <c r="D55" s="208">
        <f>D19+D20+D21+D27+D32+D45+D51+D53+D54</f>
        <v>49311</v>
      </c>
      <c r="E55" s="292" t="s">
        <v>172</v>
      </c>
      <c r="F55" s="316" t="s">
        <v>173</v>
      </c>
      <c r="G55" s="207">
        <f>G49+G51+G52+G53+G54</f>
        <v>21</v>
      </c>
      <c r="H55" s="207">
        <f>H49+H51+H52+H53+H54</f>
        <v>37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125</v>
      </c>
      <c r="D58" s="204">
        <v>190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/>
      <c r="H59" s="205">
        <v>491</v>
      </c>
      <c r="M59" s="210"/>
    </row>
    <row r="60" spans="1:8" ht="15">
      <c r="A60" s="290" t="s">
        <v>183</v>
      </c>
      <c r="B60" s="296" t="s">
        <v>184</v>
      </c>
      <c r="C60" s="204">
        <v>38</v>
      </c>
      <c r="D60" s="204">
        <v>91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34926</v>
      </c>
      <c r="H61" s="207">
        <f>SUM(H62:H68)</f>
        <v>36222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34073</v>
      </c>
      <c r="H62" s="205">
        <v>34454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163</v>
      </c>
      <c r="D64" s="208">
        <f>SUM(D58:D63)</f>
        <v>281</v>
      </c>
      <c r="E64" s="292" t="s">
        <v>200</v>
      </c>
      <c r="F64" s="297" t="s">
        <v>201</v>
      </c>
      <c r="G64" s="205">
        <v>564</v>
      </c>
      <c r="H64" s="205">
        <v>603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68</v>
      </c>
      <c r="H65" s="205">
        <v>845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171</v>
      </c>
      <c r="H66" s="205">
        <v>209</v>
      </c>
    </row>
    <row r="67" spans="1:8" ht="15">
      <c r="A67" s="290" t="s">
        <v>207</v>
      </c>
      <c r="B67" s="296" t="s">
        <v>208</v>
      </c>
      <c r="C67" s="204">
        <v>2</v>
      </c>
      <c r="D67" s="204">
        <v>1</v>
      </c>
      <c r="E67" s="292" t="s">
        <v>209</v>
      </c>
      <c r="F67" s="297" t="s">
        <v>210</v>
      </c>
      <c r="G67" s="205">
        <v>33</v>
      </c>
      <c r="H67" s="205">
        <v>77</v>
      </c>
    </row>
    <row r="68" spans="1:8" ht="15">
      <c r="A68" s="290" t="s">
        <v>211</v>
      </c>
      <c r="B68" s="296" t="s">
        <v>212</v>
      </c>
      <c r="C68" s="204">
        <v>283</v>
      </c>
      <c r="D68" s="204">
        <v>607</v>
      </c>
      <c r="E68" s="292" t="s">
        <v>213</v>
      </c>
      <c r="F68" s="297" t="s">
        <v>214</v>
      </c>
      <c r="G68" s="205">
        <v>17</v>
      </c>
      <c r="H68" s="205">
        <v>34</v>
      </c>
    </row>
    <row r="69" spans="1:8" ht="15">
      <c r="A69" s="290" t="s">
        <v>215</v>
      </c>
      <c r="B69" s="296" t="s">
        <v>216</v>
      </c>
      <c r="C69" s="204">
        <v>1564</v>
      </c>
      <c r="D69" s="204">
        <v>1625</v>
      </c>
      <c r="E69" s="306" t="s">
        <v>78</v>
      </c>
      <c r="F69" s="297" t="s">
        <v>217</v>
      </c>
      <c r="G69" s="205">
        <v>40</v>
      </c>
      <c r="H69" s="205">
        <v>56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28</v>
      </c>
      <c r="D71" s="204">
        <v>28</v>
      </c>
      <c r="E71" s="308" t="s">
        <v>46</v>
      </c>
      <c r="F71" s="328" t="s">
        <v>224</v>
      </c>
      <c r="G71" s="214">
        <f>G59+G60+G61+G69+G70</f>
        <v>34966</v>
      </c>
      <c r="H71" s="214">
        <f>H59+H60+H61+H69+H70</f>
        <v>36769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82</v>
      </c>
      <c r="D72" s="204">
        <v>70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226</v>
      </c>
      <c r="D74" s="204">
        <v>221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2185</v>
      </c>
      <c r="D75" s="208">
        <f>SUM(D67:D74)</f>
        <v>2552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34966</v>
      </c>
      <c r="H79" s="215">
        <f>H71+H74+H75+H76</f>
        <v>36769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23</v>
      </c>
      <c r="D87" s="204">
        <v>320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82</v>
      </c>
      <c r="D88" s="204">
        <v>505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105</v>
      </c>
      <c r="D91" s="208">
        <f>SUM(D87:D90)</f>
        <v>825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2453</v>
      </c>
      <c r="D93" s="208">
        <f>D64+D75+D84+D91+D92</f>
        <v>3658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50354</v>
      </c>
      <c r="D94" s="217">
        <f>D93+D55</f>
        <v>52969</v>
      </c>
      <c r="E94" s="557" t="s">
        <v>270</v>
      </c>
      <c r="F94" s="344" t="s">
        <v>271</v>
      </c>
      <c r="G94" s="218">
        <f>G36+G39+G55+G79</f>
        <v>50354</v>
      </c>
      <c r="H94" s="218">
        <f>H36+H39+H55+H79</f>
        <v>52969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849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871</v>
      </c>
      <c r="B98" s="538"/>
      <c r="C98" s="604" t="s">
        <v>859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4" t="s">
        <v>860</v>
      </c>
      <c r="D100" s="605"/>
      <c r="E100" s="605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6">
      <selection activeCell="G40" sqref="G4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"ПАМПОРОВО" АД ПАМПОРОВО</v>
      </c>
      <c r="F2" s="608" t="s">
        <v>2</v>
      </c>
      <c r="G2" s="608"/>
      <c r="H2" s="352">
        <f>'справка №1-БАЛАНС'!H3</f>
        <v>830166943</v>
      </c>
    </row>
    <row r="3" spans="1:8" ht="15">
      <c r="A3" s="6" t="s">
        <v>273</v>
      </c>
      <c r="B3" s="532"/>
      <c r="C3" s="532"/>
      <c r="D3" s="532"/>
      <c r="E3" s="532" t="s">
        <v>873</v>
      </c>
      <c r="F3" s="568" t="s">
        <v>4</v>
      </c>
      <c r="G3" s="353"/>
      <c r="H3" s="352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НЕКОНСОЛИДИРАН          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1429</v>
      </c>
      <c r="D9" s="79">
        <v>1726</v>
      </c>
      <c r="E9" s="362" t="s">
        <v>283</v>
      </c>
      <c r="F9" s="364" t="s">
        <v>284</v>
      </c>
      <c r="G9" s="87"/>
      <c r="H9" s="87"/>
    </row>
    <row r="10" spans="1:8" ht="12">
      <c r="A10" s="362" t="s">
        <v>285</v>
      </c>
      <c r="B10" s="363" t="s">
        <v>286</v>
      </c>
      <c r="C10" s="79">
        <v>1487</v>
      </c>
      <c r="D10" s="79">
        <v>1475</v>
      </c>
      <c r="E10" s="362" t="s">
        <v>287</v>
      </c>
      <c r="F10" s="364" t="s">
        <v>288</v>
      </c>
      <c r="G10" s="87">
        <v>251</v>
      </c>
      <c r="H10" s="87">
        <v>481</v>
      </c>
    </row>
    <row r="11" spans="1:8" ht="12">
      <c r="A11" s="362" t="s">
        <v>289</v>
      </c>
      <c r="B11" s="363" t="s">
        <v>290</v>
      </c>
      <c r="C11" s="79">
        <v>2265</v>
      </c>
      <c r="D11" s="79">
        <v>2275</v>
      </c>
      <c r="E11" s="365" t="s">
        <v>291</v>
      </c>
      <c r="F11" s="364" t="s">
        <v>292</v>
      </c>
      <c r="G11" s="87">
        <v>7753</v>
      </c>
      <c r="H11" s="87">
        <v>7343</v>
      </c>
    </row>
    <row r="12" spans="1:8" ht="12">
      <c r="A12" s="362" t="s">
        <v>293</v>
      </c>
      <c r="B12" s="363" t="s">
        <v>294</v>
      </c>
      <c r="C12" s="79">
        <v>1400</v>
      </c>
      <c r="D12" s="79">
        <v>1372</v>
      </c>
      <c r="E12" s="365" t="s">
        <v>78</v>
      </c>
      <c r="F12" s="364" t="s">
        <v>295</v>
      </c>
      <c r="G12" s="87">
        <v>99</v>
      </c>
      <c r="H12" s="87">
        <v>970</v>
      </c>
    </row>
    <row r="13" spans="1:18" ht="12">
      <c r="A13" s="362" t="s">
        <v>296</v>
      </c>
      <c r="B13" s="363" t="s">
        <v>297</v>
      </c>
      <c r="C13" s="79">
        <v>245</v>
      </c>
      <c r="D13" s="79">
        <v>240</v>
      </c>
      <c r="E13" s="366" t="s">
        <v>51</v>
      </c>
      <c r="F13" s="367" t="s">
        <v>298</v>
      </c>
      <c r="G13" s="88">
        <f>SUM(G9:G12)</f>
        <v>8103</v>
      </c>
      <c r="H13" s="88">
        <f>SUM(H9:H12)</f>
        <v>8794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299</v>
      </c>
      <c r="B14" s="363" t="s">
        <v>300</v>
      </c>
      <c r="C14" s="79">
        <v>432</v>
      </c>
      <c r="D14" s="79">
        <v>467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/>
      <c r="D15" s="80"/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102</v>
      </c>
      <c r="D16" s="80">
        <v>83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7360</v>
      </c>
      <c r="D19" s="82">
        <f>SUM(D9:D15)+D16</f>
        <v>7638</v>
      </c>
      <c r="E19" s="372" t="s">
        <v>315</v>
      </c>
      <c r="F19" s="368" t="s">
        <v>316</v>
      </c>
      <c r="G19" s="87">
        <v>3</v>
      </c>
      <c r="H19" s="87">
        <v>7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>
        <v>10</v>
      </c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1515</v>
      </c>
      <c r="D22" s="79">
        <v>1305</v>
      </c>
      <c r="E22" s="372" t="s">
        <v>324</v>
      </c>
      <c r="F22" s="368" t="s">
        <v>325</v>
      </c>
      <c r="G22" s="87">
        <v>89</v>
      </c>
      <c r="H22" s="87">
        <v>94</v>
      </c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97</v>
      </c>
      <c r="D24" s="79">
        <v>94</v>
      </c>
      <c r="E24" s="366" t="s">
        <v>103</v>
      </c>
      <c r="F24" s="369" t="s">
        <v>332</v>
      </c>
      <c r="G24" s="88">
        <f>SUM(G19:G23)</f>
        <v>102</v>
      </c>
      <c r="H24" s="88">
        <f>SUM(H19:H23)</f>
        <v>101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333</v>
      </c>
      <c r="C25" s="79">
        <v>29</v>
      </c>
      <c r="D25" s="79">
        <v>65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1641</v>
      </c>
      <c r="D26" s="82">
        <f>SUM(D22:D25)</f>
        <v>1464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335</v>
      </c>
      <c r="B28" s="356" t="s">
        <v>336</v>
      </c>
      <c r="C28" s="83">
        <f>C26+C19</f>
        <v>9001</v>
      </c>
      <c r="D28" s="83">
        <f>D26+D19</f>
        <v>9102</v>
      </c>
      <c r="E28" s="174" t="s">
        <v>337</v>
      </c>
      <c r="F28" s="369" t="s">
        <v>338</v>
      </c>
      <c r="G28" s="88">
        <f>G13+G15+G24</f>
        <v>8205</v>
      </c>
      <c r="H28" s="88">
        <f>H13+H15+H24</f>
        <v>8895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339</v>
      </c>
      <c r="B30" s="356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69" t="s">
        <v>342</v>
      </c>
      <c r="G30" s="90">
        <f>IF((C28-G28)&gt;0,C28-G28,0)</f>
        <v>796</v>
      </c>
      <c r="H30" s="90">
        <f>IF((D28-H28)&gt;0,D28-H28,0)</f>
        <v>207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850</v>
      </c>
      <c r="B31" s="375" t="s">
        <v>343</v>
      </c>
      <c r="C31" s="79"/>
      <c r="D31" s="79"/>
      <c r="E31" s="360" t="s">
        <v>853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C28-C31+C32</f>
        <v>9001</v>
      </c>
      <c r="D33" s="82">
        <f>D28-D31+D32</f>
        <v>9102</v>
      </c>
      <c r="E33" s="174" t="s">
        <v>351</v>
      </c>
      <c r="F33" s="369" t="s">
        <v>352</v>
      </c>
      <c r="G33" s="90">
        <f>G32-G31+G28</f>
        <v>8205</v>
      </c>
      <c r="H33" s="90">
        <f>H32-H31+H28</f>
        <v>8895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353</v>
      </c>
      <c r="B34" s="356" t="s">
        <v>354</v>
      </c>
      <c r="C34" s="83">
        <f>IF((G33-C33)&gt;0,G33-C33,0)</f>
        <v>0</v>
      </c>
      <c r="D34" s="83">
        <f>IF((H33-D33)&gt;0,H33-D33,0)</f>
        <v>0</v>
      </c>
      <c r="E34" s="378" t="s">
        <v>355</v>
      </c>
      <c r="F34" s="369" t="s">
        <v>356</v>
      </c>
      <c r="G34" s="88">
        <f>IF((C33-G33)&gt;0,C33-G33,0)</f>
        <v>796</v>
      </c>
      <c r="H34" s="88">
        <f>IF((D33-H33)&gt;0,D33-H33,0)</f>
        <v>207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3"/>
      <c r="D38" s="173"/>
      <c r="E38" s="379"/>
      <c r="F38" s="382"/>
      <c r="G38" s="389"/>
      <c r="H38" s="389"/>
    </row>
    <row r="39" spans="1:18" ht="24">
      <c r="A39" s="384" t="s">
        <v>365</v>
      </c>
      <c r="B39" s="178" t="s">
        <v>366</v>
      </c>
      <c r="C39" s="569">
        <f>+IF((G33-C33-C35)&gt;0,G33-C33-C35,0)</f>
        <v>0</v>
      </c>
      <c r="D39" s="569">
        <f>+IF((H33-D33-D35)&gt;0,H33-D33-D35,0)</f>
        <v>0</v>
      </c>
      <c r="E39" s="385" t="s">
        <v>367</v>
      </c>
      <c r="F39" s="175" t="s">
        <v>368</v>
      </c>
      <c r="G39" s="91">
        <f>IF(G34&gt;0,IF(C35+G34&lt;0,0,C35+G34),IF(C34-C35&lt;0,C35-C34,0))</f>
        <v>796</v>
      </c>
      <c r="H39" s="91">
        <f>IF(H34&gt;0,IF(D35+H34&lt;0,0,D35+H34),IF(D34-D35&lt;0,D35-D34,0))</f>
        <v>207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8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5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796</v>
      </c>
      <c r="H41" s="85">
        <f>IF(D39=0,IF(H39-H40&gt;0,H39-H40+D40,0),IF(D39-D40&lt;0,D40-D39+H40,0))</f>
        <v>207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5" t="s">
        <v>377</v>
      </c>
      <c r="C42" s="86">
        <f>C33+C35+C39</f>
        <v>9001</v>
      </c>
      <c r="D42" s="86">
        <f>D33+D35+D39</f>
        <v>9102</v>
      </c>
      <c r="E42" s="177" t="s">
        <v>378</v>
      </c>
      <c r="F42" s="178" t="s">
        <v>379</v>
      </c>
      <c r="G42" s="90">
        <f>G39+G33</f>
        <v>9001</v>
      </c>
      <c r="H42" s="90">
        <f>H39+H33</f>
        <v>9102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 t="s">
        <v>862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 t="s">
        <v>780</v>
      </c>
      <c r="D45" s="606" t="s">
        <v>864</v>
      </c>
      <c r="E45" s="606"/>
      <c r="F45" s="606"/>
      <c r="G45" s="606"/>
      <c r="H45" s="606"/>
    </row>
    <row r="46" spans="1:8" ht="12.75" customHeight="1">
      <c r="A46" s="31"/>
      <c r="B46" s="534"/>
      <c r="C46" s="532"/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5:H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8">
      <selection activeCell="C23" sqref="C23"/>
    </sheetView>
  </sheetViews>
  <sheetFormatPr defaultColWidth="9.25390625" defaultRowHeight="12.75"/>
  <cols>
    <col min="1" max="1" width="61.375" style="183" customWidth="1"/>
    <col min="2" max="2" width="18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382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24">
      <c r="A4" s="532" t="s">
        <v>383</v>
      </c>
      <c r="B4" s="532" t="str">
        <f>'справка №1-БАЛАНС'!E3</f>
        <v>"ПАМПОРОВО" АД ПАМПОРОВО</v>
      </c>
      <c r="C4" s="396" t="s">
        <v>2</v>
      </c>
      <c r="D4" s="352">
        <f>'справка №1-БАЛАНС'!H3</f>
        <v>830166943</v>
      </c>
      <c r="E4" s="400"/>
      <c r="F4" s="400"/>
      <c r="G4" s="182"/>
      <c r="H4" s="182"/>
      <c r="I4" s="182"/>
      <c r="J4" s="182"/>
    </row>
    <row r="5" spans="1:10" ht="15">
      <c r="A5" s="532" t="s">
        <v>273</v>
      </c>
      <c r="B5" s="532" t="s">
        <v>875</v>
      </c>
      <c r="C5" s="397" t="s">
        <v>4</v>
      </c>
      <c r="D5" s="352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2" t="str">
        <f>'справка №1-БАЛАНС'!E5</f>
        <v>НЕКОНСОЛИДИРАН           </v>
      </c>
      <c r="C6" s="40"/>
      <c r="D6" s="398" t="s">
        <v>274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385</v>
      </c>
      <c r="B9" s="408"/>
      <c r="C9" s="93"/>
      <c r="D9" s="93"/>
      <c r="E9" s="181"/>
      <c r="F9" s="181"/>
      <c r="G9" s="182"/>
    </row>
    <row r="10" spans="1:7" ht="12">
      <c r="A10" s="409" t="s">
        <v>386</v>
      </c>
      <c r="B10" s="410" t="s">
        <v>387</v>
      </c>
      <c r="C10" s="92">
        <v>9147</v>
      </c>
      <c r="D10" s="92">
        <v>9678</v>
      </c>
      <c r="E10" s="181"/>
      <c r="F10" s="181"/>
      <c r="G10" s="182"/>
    </row>
    <row r="11" spans="1:13" ht="12">
      <c r="A11" s="409" t="s">
        <v>388</v>
      </c>
      <c r="B11" s="410" t="s">
        <v>389</v>
      </c>
      <c r="C11" s="92">
        <v>-4580</v>
      </c>
      <c r="D11" s="92">
        <v>-6211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/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-1734</v>
      </c>
      <c r="D13" s="92">
        <v>-1722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/>
      <c r="D14" s="92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/>
      <c r="D15" s="92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/>
      <c r="D16" s="92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-29</v>
      </c>
      <c r="D17" s="92">
        <v>-65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-3</v>
      </c>
      <c r="D18" s="92">
        <v>-2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-646</v>
      </c>
      <c r="D19" s="92">
        <v>-586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2155</v>
      </c>
      <c r="D20" s="93">
        <f>SUM(D10:D19)</f>
        <v>1092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-855</v>
      </c>
      <c r="D22" s="92">
        <v>-720</v>
      </c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-5499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-855</v>
      </c>
      <c r="D32" s="93">
        <f>SUM(D22:D31)</f>
        <v>-6219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1"/>
      <c r="F33" s="181"/>
      <c r="G33" s="182"/>
    </row>
    <row r="34" spans="1:7" ht="12">
      <c r="A34" s="409" t="s">
        <v>431</v>
      </c>
      <c r="B34" s="410" t="s">
        <v>432</v>
      </c>
      <c r="C34" s="92"/>
      <c r="D34" s="92">
        <v>1614</v>
      </c>
      <c r="E34" s="181"/>
      <c r="F34" s="181"/>
      <c r="G34" s="182"/>
    </row>
    <row r="35" spans="1:7" ht="12">
      <c r="A35" s="411" t="s">
        <v>433</v>
      </c>
      <c r="B35" s="410" t="s">
        <v>434</v>
      </c>
      <c r="C35" s="92"/>
      <c r="D35" s="92"/>
      <c r="E35" s="181"/>
      <c r="F35" s="181"/>
      <c r="G35" s="182"/>
    </row>
    <row r="36" spans="1:7" ht="12">
      <c r="A36" s="409" t="s">
        <v>435</v>
      </c>
      <c r="B36" s="410" t="s">
        <v>436</v>
      </c>
      <c r="C36" s="92">
        <v>730</v>
      </c>
      <c r="D36" s="92">
        <v>7238</v>
      </c>
      <c r="E36" s="181"/>
      <c r="F36" s="181"/>
      <c r="G36" s="182"/>
    </row>
    <row r="37" spans="1:7" ht="12">
      <c r="A37" s="409" t="s">
        <v>437</v>
      </c>
      <c r="B37" s="410" t="s">
        <v>438</v>
      </c>
      <c r="C37" s="92">
        <v>-2543</v>
      </c>
      <c r="D37" s="92">
        <v>-4315</v>
      </c>
      <c r="E37" s="181"/>
      <c r="F37" s="181"/>
      <c r="G37" s="182"/>
    </row>
    <row r="38" spans="1:7" ht="12">
      <c r="A38" s="409" t="s">
        <v>439</v>
      </c>
      <c r="B38" s="410" t="s">
        <v>440</v>
      </c>
      <c r="C38" s="92">
        <v>-214</v>
      </c>
      <c r="D38" s="92">
        <v>-202</v>
      </c>
      <c r="E38" s="181"/>
      <c r="F38" s="181"/>
      <c r="G38" s="182"/>
    </row>
    <row r="39" spans="1:7" ht="12">
      <c r="A39" s="409" t="s">
        <v>441</v>
      </c>
      <c r="B39" s="410" t="s">
        <v>442</v>
      </c>
      <c r="C39" s="92">
        <v>-3</v>
      </c>
      <c r="D39" s="92">
        <v>-34</v>
      </c>
      <c r="E39" s="181"/>
      <c r="F39" s="181"/>
      <c r="G39" s="182"/>
    </row>
    <row r="40" spans="1:7" ht="12">
      <c r="A40" s="409" t="s">
        <v>443</v>
      </c>
      <c r="B40" s="410" t="s">
        <v>444</v>
      </c>
      <c r="C40" s="92">
        <v>10</v>
      </c>
      <c r="D40" s="92"/>
      <c r="E40" s="181"/>
      <c r="F40" s="181"/>
      <c r="G40" s="182"/>
    </row>
    <row r="41" spans="1:8" ht="12">
      <c r="A41" s="409" t="s">
        <v>445</v>
      </c>
      <c r="B41" s="410" t="s">
        <v>446</v>
      </c>
      <c r="C41" s="92"/>
      <c r="D41" s="92"/>
      <c r="E41" s="181"/>
      <c r="F41" s="181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-2020</v>
      </c>
      <c r="D42" s="93">
        <f>SUM(D34:D41)</f>
        <v>4301</v>
      </c>
      <c r="E42" s="181"/>
      <c r="F42" s="181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-720</v>
      </c>
      <c r="D43" s="93">
        <f>D42+D32+D20</f>
        <v>-826</v>
      </c>
      <c r="E43" s="181"/>
      <c r="F43" s="181"/>
      <c r="G43" s="184"/>
      <c r="H43" s="185"/>
    </row>
    <row r="44" spans="1:8" ht="12">
      <c r="A44" s="407" t="s">
        <v>451</v>
      </c>
      <c r="B44" s="416" t="s">
        <v>452</v>
      </c>
      <c r="C44" s="93">
        <v>825</v>
      </c>
      <c r="D44" s="597">
        <v>1164</v>
      </c>
      <c r="E44" s="181"/>
      <c r="F44" s="181"/>
      <c r="G44" s="184"/>
      <c r="H44" s="185"/>
    </row>
    <row r="45" spans="1:8" ht="12">
      <c r="A45" s="407" t="s">
        <v>453</v>
      </c>
      <c r="B45" s="416" t="s">
        <v>454</v>
      </c>
      <c r="C45" s="93">
        <f>C43+C44</f>
        <v>105</v>
      </c>
      <c r="D45" s="93">
        <f>D43+D44</f>
        <v>338</v>
      </c>
      <c r="E45" s="181"/>
      <c r="F45" s="181"/>
      <c r="G45" s="184"/>
      <c r="H45" s="185"/>
    </row>
    <row r="46" spans="1:8" ht="12">
      <c r="A46" s="409" t="s">
        <v>455</v>
      </c>
      <c r="B46" s="416" t="s">
        <v>456</v>
      </c>
      <c r="C46" s="94"/>
      <c r="D46" s="94"/>
      <c r="E46" s="181"/>
      <c r="F46" s="181"/>
      <c r="G46" s="184"/>
      <c r="H46" s="185"/>
    </row>
    <row r="47" spans="1:8" ht="12">
      <c r="A47" s="409" t="s">
        <v>457</v>
      </c>
      <c r="B47" s="416" t="s">
        <v>458</v>
      </c>
      <c r="C47" s="94"/>
      <c r="D47" s="94"/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874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381</v>
      </c>
      <c r="C50" s="609" t="s">
        <v>862</v>
      </c>
      <c r="D50" s="60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780</v>
      </c>
      <c r="C52" s="609" t="s">
        <v>863</v>
      </c>
      <c r="D52" s="60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7">
      <selection activeCell="P14" sqref="P1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2" t="str">
        <f>'справка №1-БАЛАНС'!E3</f>
        <v>"ПАМПОРОВО" АД ПАМПОРОВО</v>
      </c>
      <c r="D3" s="613"/>
      <c r="E3" s="613"/>
      <c r="F3" s="613"/>
      <c r="G3" s="613"/>
      <c r="H3" s="573"/>
      <c r="I3" s="573"/>
      <c r="J3" s="2"/>
      <c r="K3" s="572" t="s">
        <v>2</v>
      </c>
      <c r="L3" s="572"/>
      <c r="M3" s="591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3"/>
      <c r="C4" s="612" t="s">
        <v>870</v>
      </c>
      <c r="D4" s="612"/>
      <c r="E4" s="614"/>
      <c r="F4" s="612"/>
      <c r="G4" s="612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2" t="str">
        <f>'справка №1-БАЛАНС'!E5</f>
        <v>НЕКОНСОЛИДИРАН           </v>
      </c>
      <c r="D5" s="613"/>
      <c r="E5" s="613"/>
      <c r="F5" s="613"/>
      <c r="G5" s="613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1614</v>
      </c>
      <c r="D11" s="96">
        <f>'справка №1-БАЛАНС'!H19</f>
        <v>1076</v>
      </c>
      <c r="E11" s="96">
        <f>'справка №1-БАЛАНС'!H20</f>
        <v>350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70</v>
      </c>
      <c r="J11" s="96">
        <f>'справка №1-БАЛАНС'!H29+'справка №1-БАЛАНС'!H32</f>
        <v>-7004</v>
      </c>
      <c r="K11" s="98"/>
      <c r="L11" s="423">
        <f>SUM(C11:K11)</f>
        <v>16163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1614</v>
      </c>
      <c r="D15" s="99">
        <f aca="true" t="shared" si="2" ref="D15:M15">D11+D12</f>
        <v>1076</v>
      </c>
      <c r="E15" s="99">
        <f t="shared" si="2"/>
        <v>350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70</v>
      </c>
      <c r="J15" s="99">
        <f t="shared" si="2"/>
        <v>-7004</v>
      </c>
      <c r="K15" s="99">
        <f t="shared" si="2"/>
        <v>0</v>
      </c>
      <c r="L15" s="423">
        <f t="shared" si="1"/>
        <v>16163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0</v>
      </c>
      <c r="J16" s="424">
        <f>+'справка №1-БАЛАНС'!G32</f>
        <v>-796</v>
      </c>
      <c r="K16" s="98"/>
      <c r="L16" s="423">
        <f t="shared" si="1"/>
        <v>-796</v>
      </c>
      <c r="M16" s="98">
        <v>0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1614</v>
      </c>
      <c r="D29" s="97">
        <f aca="true" t="shared" si="6" ref="D29:M29">D17+D20+D21+D24+D28+D27+D15+D16</f>
        <v>1076</v>
      </c>
      <c r="E29" s="97">
        <f t="shared" si="6"/>
        <v>350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70</v>
      </c>
      <c r="J29" s="97">
        <f t="shared" si="6"/>
        <v>-7800</v>
      </c>
      <c r="K29" s="97">
        <f t="shared" si="6"/>
        <v>0</v>
      </c>
      <c r="L29" s="423">
        <f t="shared" si="1"/>
        <v>15367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1614</v>
      </c>
      <c r="D32" s="97">
        <f t="shared" si="7"/>
        <v>1076</v>
      </c>
      <c r="E32" s="97">
        <f t="shared" si="7"/>
        <v>350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70</v>
      </c>
      <c r="J32" s="97">
        <f t="shared" si="7"/>
        <v>-7800</v>
      </c>
      <c r="K32" s="97">
        <f t="shared" si="7"/>
        <v>0</v>
      </c>
      <c r="L32" s="423">
        <f t="shared" si="1"/>
        <v>15367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876</v>
      </c>
      <c r="B35" s="37"/>
      <c r="C35" s="24"/>
      <c r="D35" s="611" t="s">
        <v>867</v>
      </c>
      <c r="E35" s="611"/>
      <c r="F35" s="611"/>
      <c r="G35" s="611"/>
      <c r="H35" s="611"/>
      <c r="I35" s="611"/>
      <c r="J35" s="24" t="s">
        <v>866</v>
      </c>
      <c r="K35" s="24"/>
      <c r="L35" s="611"/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5" right="0.5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">
      <selection activeCell="L25" sqref="L2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5" t="s">
        <v>383</v>
      </c>
      <c r="B2" s="626"/>
      <c r="C2" s="584"/>
      <c r="D2" s="584"/>
      <c r="E2" s="612" t="str">
        <f>'справка №1-БАЛАНС'!E3</f>
        <v>"ПАМПОРОВО" АД ПАМПОРОВО</v>
      </c>
      <c r="F2" s="627"/>
      <c r="G2" s="627"/>
      <c r="H2" s="584"/>
      <c r="I2" s="440"/>
      <c r="J2" s="440"/>
      <c r="K2" s="440"/>
      <c r="L2" s="440"/>
      <c r="M2" s="602" t="s">
        <v>2</v>
      </c>
      <c r="N2" s="601"/>
      <c r="O2" s="601"/>
      <c r="P2" s="598">
        <f>'справка №1-БАЛАНС'!H3</f>
        <v>830166943</v>
      </c>
      <c r="Q2" s="598"/>
      <c r="R2" s="352"/>
    </row>
    <row r="3" spans="1:18" ht="15">
      <c r="A3" s="625" t="s">
        <v>5</v>
      </c>
      <c r="B3" s="626"/>
      <c r="C3" s="585"/>
      <c r="D3" s="585"/>
      <c r="E3" s="612" t="str">
        <f>'справка №1-БАЛАНС'!E5</f>
        <v>НЕКОНСОЛИДИРАН           </v>
      </c>
      <c r="F3" s="628"/>
      <c r="G3" s="628"/>
      <c r="H3" s="442"/>
      <c r="I3" s="442"/>
      <c r="J3" s="442"/>
      <c r="K3" s="442"/>
      <c r="L3" s="442"/>
      <c r="M3" s="599" t="s">
        <v>4</v>
      </c>
      <c r="N3" s="599"/>
      <c r="O3" s="576"/>
      <c r="P3" s="600" t="str">
        <f>'справка №1-БАЛАНС'!H4</f>
        <v> </v>
      </c>
      <c r="Q3" s="600"/>
      <c r="R3" s="353"/>
    </row>
    <row r="4" spans="1:18" ht="12.75">
      <c r="A4" s="435" t="s">
        <v>522</v>
      </c>
      <c r="B4" s="441"/>
      <c r="C4" s="441"/>
      <c r="D4" s="442"/>
      <c r="E4" s="617" t="s">
        <v>870</v>
      </c>
      <c r="F4" s="618"/>
      <c r="G4" s="618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523</v>
      </c>
    </row>
    <row r="5" spans="1:18" s="44" customFormat="1" ht="30.75" customHeight="1">
      <c r="A5" s="619" t="s">
        <v>463</v>
      </c>
      <c r="B5" s="620"/>
      <c r="C5" s="623" t="s">
        <v>8</v>
      </c>
      <c r="D5" s="448" t="s">
        <v>524</v>
      </c>
      <c r="E5" s="448"/>
      <c r="F5" s="448"/>
      <c r="G5" s="448"/>
      <c r="H5" s="448" t="s">
        <v>525</v>
      </c>
      <c r="I5" s="448"/>
      <c r="J5" s="615" t="s">
        <v>526</v>
      </c>
      <c r="K5" s="448" t="s">
        <v>527</v>
      </c>
      <c r="L5" s="448"/>
      <c r="M5" s="448"/>
      <c r="N5" s="448"/>
      <c r="O5" s="448" t="s">
        <v>525</v>
      </c>
      <c r="P5" s="448"/>
      <c r="Q5" s="615" t="s">
        <v>528</v>
      </c>
      <c r="R5" s="615" t="s">
        <v>529</v>
      </c>
    </row>
    <row r="6" spans="1:18" s="44" customFormat="1" ht="48">
      <c r="A6" s="621"/>
      <c r="B6" s="622"/>
      <c r="C6" s="624"/>
      <c r="D6" s="449" t="s">
        <v>530</v>
      </c>
      <c r="E6" s="449" t="s">
        <v>531</v>
      </c>
      <c r="F6" s="449" t="s">
        <v>532</v>
      </c>
      <c r="G6" s="449" t="s">
        <v>533</v>
      </c>
      <c r="H6" s="449" t="s">
        <v>534</v>
      </c>
      <c r="I6" s="449" t="s">
        <v>535</v>
      </c>
      <c r="J6" s="616"/>
      <c r="K6" s="449" t="s">
        <v>530</v>
      </c>
      <c r="L6" s="449" t="s">
        <v>536</v>
      </c>
      <c r="M6" s="449" t="s">
        <v>537</v>
      </c>
      <c r="N6" s="449" t="s">
        <v>538</v>
      </c>
      <c r="O6" s="449" t="s">
        <v>534</v>
      </c>
      <c r="P6" s="449" t="s">
        <v>535</v>
      </c>
      <c r="Q6" s="616"/>
      <c r="R6" s="616"/>
    </row>
    <row r="7" spans="1:18" s="44" customFormat="1" ht="12">
      <c r="A7" s="451" t="s">
        <v>539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540</v>
      </c>
      <c r="B8" s="454" t="s">
        <v>541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542</v>
      </c>
      <c r="B9" s="457" t="s">
        <v>543</v>
      </c>
      <c r="C9" s="458" t="s">
        <v>544</v>
      </c>
      <c r="D9" s="242">
        <v>586</v>
      </c>
      <c r="E9" s="242"/>
      <c r="F9" s="242"/>
      <c r="G9" s="113">
        <f>D9+E9-F9</f>
        <v>586</v>
      </c>
      <c r="H9" s="103"/>
      <c r="I9" s="103"/>
      <c r="J9" s="113">
        <f aca="true" t="shared" si="0" ref="J9:J25">G9+H9-I9</f>
        <v>586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586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545</v>
      </c>
      <c r="B10" s="457" t="s">
        <v>546</v>
      </c>
      <c r="C10" s="458" t="s">
        <v>547</v>
      </c>
      <c r="D10" s="242">
        <v>14454</v>
      </c>
      <c r="E10" s="242"/>
      <c r="F10" s="242"/>
      <c r="G10" s="113">
        <f aca="true" t="shared" si="3" ref="G10:G39">D10+E10-F10</f>
        <v>14454</v>
      </c>
      <c r="H10" s="103"/>
      <c r="I10" s="103"/>
      <c r="J10" s="113">
        <f t="shared" si="0"/>
        <v>14454</v>
      </c>
      <c r="K10" s="103">
        <v>2678</v>
      </c>
      <c r="L10" s="103">
        <v>216</v>
      </c>
      <c r="M10" s="103"/>
      <c r="N10" s="113">
        <f aca="true" t="shared" si="4" ref="N10:N39">K10+L10-M10</f>
        <v>2894</v>
      </c>
      <c r="O10" s="103"/>
      <c r="P10" s="103"/>
      <c r="Q10" s="113">
        <f t="shared" si="1"/>
        <v>2894</v>
      </c>
      <c r="R10" s="113">
        <f t="shared" si="2"/>
        <v>11560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548</v>
      </c>
      <c r="B11" s="457" t="s">
        <v>549</v>
      </c>
      <c r="C11" s="458" t="s">
        <v>550</v>
      </c>
      <c r="D11" s="242">
        <v>7077</v>
      </c>
      <c r="E11" s="242">
        <v>17</v>
      </c>
      <c r="F11" s="242"/>
      <c r="G11" s="113">
        <f t="shared" si="3"/>
        <v>7094</v>
      </c>
      <c r="H11" s="103"/>
      <c r="I11" s="103"/>
      <c r="J11" s="113">
        <f t="shared" si="0"/>
        <v>7094</v>
      </c>
      <c r="K11" s="103">
        <v>2641</v>
      </c>
      <c r="L11" s="103">
        <v>365</v>
      </c>
      <c r="M11" s="103"/>
      <c r="N11" s="113">
        <f t="shared" si="4"/>
        <v>3006</v>
      </c>
      <c r="O11" s="103"/>
      <c r="P11" s="103"/>
      <c r="Q11" s="113">
        <f t="shared" si="1"/>
        <v>3006</v>
      </c>
      <c r="R11" s="113">
        <f t="shared" si="2"/>
        <v>4088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551</v>
      </c>
      <c r="B12" s="457" t="s">
        <v>552</v>
      </c>
      <c r="C12" s="458" t="s">
        <v>553</v>
      </c>
      <c r="D12" s="242">
        <v>25359</v>
      </c>
      <c r="E12" s="242">
        <v>9</v>
      </c>
      <c r="F12" s="242"/>
      <c r="G12" s="113">
        <f t="shared" si="3"/>
        <v>25368</v>
      </c>
      <c r="H12" s="103"/>
      <c r="I12" s="103"/>
      <c r="J12" s="113">
        <f t="shared" si="0"/>
        <v>25368</v>
      </c>
      <c r="K12" s="103">
        <v>9710</v>
      </c>
      <c r="L12" s="103">
        <v>813</v>
      </c>
      <c r="M12" s="103"/>
      <c r="N12" s="113">
        <f t="shared" si="4"/>
        <v>10523</v>
      </c>
      <c r="O12" s="103"/>
      <c r="P12" s="103"/>
      <c r="Q12" s="113">
        <f t="shared" si="1"/>
        <v>10523</v>
      </c>
      <c r="R12" s="113">
        <f t="shared" si="2"/>
        <v>14845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554</v>
      </c>
      <c r="B13" s="457" t="s">
        <v>555</v>
      </c>
      <c r="C13" s="458" t="s">
        <v>556</v>
      </c>
      <c r="D13" s="242">
        <v>4250</v>
      </c>
      <c r="E13" s="242">
        <v>211</v>
      </c>
      <c r="F13" s="242">
        <v>232</v>
      </c>
      <c r="G13" s="113">
        <f t="shared" si="3"/>
        <v>4229</v>
      </c>
      <c r="H13" s="103"/>
      <c r="I13" s="103"/>
      <c r="J13" s="113">
        <f t="shared" si="0"/>
        <v>4229</v>
      </c>
      <c r="K13" s="103">
        <v>2435</v>
      </c>
      <c r="L13" s="103">
        <v>245</v>
      </c>
      <c r="M13" s="103">
        <v>232</v>
      </c>
      <c r="N13" s="113">
        <f t="shared" si="4"/>
        <v>2448</v>
      </c>
      <c r="O13" s="103"/>
      <c r="P13" s="103"/>
      <c r="Q13" s="113">
        <f t="shared" si="1"/>
        <v>2448</v>
      </c>
      <c r="R13" s="113">
        <f t="shared" si="2"/>
        <v>1781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557</v>
      </c>
      <c r="B14" s="457" t="s">
        <v>558</v>
      </c>
      <c r="C14" s="458" t="s">
        <v>559</v>
      </c>
      <c r="D14" s="242">
        <v>2217</v>
      </c>
      <c r="E14" s="242">
        <v>10</v>
      </c>
      <c r="F14" s="242">
        <v>38</v>
      </c>
      <c r="G14" s="113">
        <f t="shared" si="3"/>
        <v>2189</v>
      </c>
      <c r="H14" s="103"/>
      <c r="I14" s="103"/>
      <c r="J14" s="113">
        <f t="shared" si="0"/>
        <v>2189</v>
      </c>
      <c r="K14" s="103">
        <v>1967</v>
      </c>
      <c r="L14" s="103">
        <v>81</v>
      </c>
      <c r="M14" s="103">
        <v>38</v>
      </c>
      <c r="N14" s="113">
        <f t="shared" si="4"/>
        <v>2010</v>
      </c>
      <c r="O14" s="103"/>
      <c r="P14" s="103"/>
      <c r="Q14" s="113">
        <f t="shared" si="1"/>
        <v>2010</v>
      </c>
      <c r="R14" s="113">
        <f t="shared" si="2"/>
        <v>179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855</v>
      </c>
      <c r="B15" s="465" t="s">
        <v>856</v>
      </c>
      <c r="C15" s="563" t="s">
        <v>857</v>
      </c>
      <c r="D15" s="564">
        <v>11970</v>
      </c>
      <c r="E15" s="564">
        <v>608</v>
      </c>
      <c r="F15" s="564"/>
      <c r="G15" s="113">
        <f t="shared" si="3"/>
        <v>12578</v>
      </c>
      <c r="H15" s="565"/>
      <c r="I15" s="565"/>
      <c r="J15" s="113">
        <f t="shared" si="0"/>
        <v>12578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1"/>
        <v>0</v>
      </c>
      <c r="R15" s="113">
        <f t="shared" si="2"/>
        <v>12578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560</v>
      </c>
      <c r="B16" s="246" t="s">
        <v>561</v>
      </c>
      <c r="C16" s="458" t="s">
        <v>562</v>
      </c>
      <c r="D16" s="242">
        <v>687</v>
      </c>
      <c r="E16" s="242"/>
      <c r="F16" s="242"/>
      <c r="G16" s="113">
        <f t="shared" si="3"/>
        <v>687</v>
      </c>
      <c r="H16" s="103"/>
      <c r="I16" s="103"/>
      <c r="J16" s="113">
        <f t="shared" si="0"/>
        <v>687</v>
      </c>
      <c r="K16" s="103">
        <v>348</v>
      </c>
      <c r="L16" s="103">
        <v>74</v>
      </c>
      <c r="M16" s="103"/>
      <c r="N16" s="113">
        <f t="shared" si="4"/>
        <v>422</v>
      </c>
      <c r="O16" s="103"/>
      <c r="P16" s="103"/>
      <c r="Q16" s="113">
        <f aca="true" t="shared" si="5" ref="Q16:Q25">N16+O16-P16</f>
        <v>422</v>
      </c>
      <c r="R16" s="113">
        <f aca="true" t="shared" si="6" ref="R16:R25">J16-Q16</f>
        <v>265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563</v>
      </c>
      <c r="C17" s="460" t="s">
        <v>564</v>
      </c>
      <c r="D17" s="247">
        <f>SUM(D9:D16)</f>
        <v>66600</v>
      </c>
      <c r="E17" s="247">
        <f>SUM(E9:E16)</f>
        <v>855</v>
      </c>
      <c r="F17" s="247">
        <f>SUM(F9:F16)</f>
        <v>270</v>
      </c>
      <c r="G17" s="113">
        <f t="shared" si="3"/>
        <v>67185</v>
      </c>
      <c r="H17" s="114">
        <f>SUM(H9:H16)</f>
        <v>0</v>
      </c>
      <c r="I17" s="114">
        <f>SUM(I9:I16)</f>
        <v>0</v>
      </c>
      <c r="J17" s="113">
        <f t="shared" si="0"/>
        <v>67185</v>
      </c>
      <c r="K17" s="114">
        <f>SUM(K9:K16)</f>
        <v>19779</v>
      </c>
      <c r="L17" s="114">
        <f>SUM(L9:L16)</f>
        <v>1794</v>
      </c>
      <c r="M17" s="114">
        <f>SUM(M9:M16)</f>
        <v>270</v>
      </c>
      <c r="N17" s="113">
        <f t="shared" si="4"/>
        <v>21303</v>
      </c>
      <c r="O17" s="114">
        <f>SUM(O9:O16)</f>
        <v>0</v>
      </c>
      <c r="P17" s="114">
        <f>SUM(P9:P16)</f>
        <v>0</v>
      </c>
      <c r="Q17" s="113">
        <f t="shared" si="5"/>
        <v>21303</v>
      </c>
      <c r="R17" s="113">
        <f t="shared" si="6"/>
        <v>45882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565</v>
      </c>
      <c r="B18" s="462" t="s">
        <v>566</v>
      </c>
      <c r="C18" s="460" t="s">
        <v>567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568</v>
      </c>
      <c r="B19" s="462" t="s">
        <v>569</v>
      </c>
      <c r="C19" s="460" t="s">
        <v>570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0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571</v>
      </c>
      <c r="B20" s="454" t="s">
        <v>572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542</v>
      </c>
      <c r="B21" s="457" t="s">
        <v>573</v>
      </c>
      <c r="C21" s="458" t="s">
        <v>574</v>
      </c>
      <c r="D21" s="242">
        <v>594</v>
      </c>
      <c r="E21" s="242"/>
      <c r="F21" s="242"/>
      <c r="G21" s="113">
        <f t="shared" si="3"/>
        <v>594</v>
      </c>
      <c r="H21" s="103"/>
      <c r="I21" s="103"/>
      <c r="J21" s="113">
        <f t="shared" si="0"/>
        <v>594</v>
      </c>
      <c r="K21" s="103">
        <v>308</v>
      </c>
      <c r="L21" s="103">
        <v>20</v>
      </c>
      <c r="M21" s="103"/>
      <c r="N21" s="113">
        <f t="shared" si="4"/>
        <v>328</v>
      </c>
      <c r="O21" s="103"/>
      <c r="P21" s="103"/>
      <c r="Q21" s="113">
        <f t="shared" si="5"/>
        <v>328</v>
      </c>
      <c r="R21" s="113">
        <f t="shared" si="6"/>
        <v>266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545</v>
      </c>
      <c r="B22" s="457" t="s">
        <v>575</v>
      </c>
      <c r="C22" s="458" t="s">
        <v>576</v>
      </c>
      <c r="D22" s="242">
        <v>63</v>
      </c>
      <c r="E22" s="242"/>
      <c r="F22" s="242"/>
      <c r="G22" s="113">
        <f t="shared" si="3"/>
        <v>63</v>
      </c>
      <c r="H22" s="103"/>
      <c r="I22" s="103"/>
      <c r="J22" s="113">
        <f t="shared" si="0"/>
        <v>63</v>
      </c>
      <c r="K22" s="103">
        <v>54</v>
      </c>
      <c r="L22" s="103">
        <v>1</v>
      </c>
      <c r="M22" s="103"/>
      <c r="N22" s="113">
        <f t="shared" si="4"/>
        <v>55</v>
      </c>
      <c r="O22" s="103"/>
      <c r="P22" s="103"/>
      <c r="Q22" s="113">
        <f t="shared" si="5"/>
        <v>55</v>
      </c>
      <c r="R22" s="113">
        <f t="shared" si="6"/>
        <v>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548</v>
      </c>
      <c r="B23" s="465" t="s">
        <v>577</v>
      </c>
      <c r="C23" s="458" t="s">
        <v>578</v>
      </c>
      <c r="D23" s="242">
        <v>9</v>
      </c>
      <c r="E23" s="242"/>
      <c r="F23" s="242"/>
      <c r="G23" s="113">
        <f t="shared" si="3"/>
        <v>9</v>
      </c>
      <c r="H23" s="103"/>
      <c r="I23" s="103"/>
      <c r="J23" s="113">
        <f t="shared" si="0"/>
        <v>9</v>
      </c>
      <c r="K23" s="103">
        <v>9</v>
      </c>
      <c r="L23" s="103"/>
      <c r="M23" s="103"/>
      <c r="N23" s="113">
        <f t="shared" si="4"/>
        <v>9</v>
      </c>
      <c r="O23" s="103"/>
      <c r="P23" s="103"/>
      <c r="Q23" s="113">
        <f t="shared" si="5"/>
        <v>9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551</v>
      </c>
      <c r="B24" s="466" t="s">
        <v>561</v>
      </c>
      <c r="C24" s="458" t="s">
        <v>579</v>
      </c>
      <c r="D24" s="242">
        <v>4116</v>
      </c>
      <c r="E24" s="242"/>
      <c r="F24" s="242"/>
      <c r="G24" s="113">
        <f t="shared" si="3"/>
        <v>4116</v>
      </c>
      <c r="H24" s="103"/>
      <c r="I24" s="103"/>
      <c r="J24" s="113">
        <f t="shared" si="0"/>
        <v>4116</v>
      </c>
      <c r="K24" s="103">
        <v>2399</v>
      </c>
      <c r="L24" s="103">
        <v>450</v>
      </c>
      <c r="M24" s="103"/>
      <c r="N24" s="113">
        <f t="shared" si="4"/>
        <v>2849</v>
      </c>
      <c r="O24" s="103"/>
      <c r="P24" s="103"/>
      <c r="Q24" s="113">
        <f t="shared" si="5"/>
        <v>2849</v>
      </c>
      <c r="R24" s="113">
        <f t="shared" si="6"/>
        <v>1267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836</v>
      </c>
      <c r="C25" s="467" t="s">
        <v>581</v>
      </c>
      <c r="D25" s="243">
        <f>SUM(D21:D24)</f>
        <v>4782</v>
      </c>
      <c r="E25" s="243">
        <f aca="true" t="shared" si="7" ref="E25:P25">SUM(E21:E24)</f>
        <v>0</v>
      </c>
      <c r="F25" s="243">
        <f t="shared" si="7"/>
        <v>0</v>
      </c>
      <c r="G25" s="105">
        <f t="shared" si="3"/>
        <v>4782</v>
      </c>
      <c r="H25" s="104">
        <f t="shared" si="7"/>
        <v>0</v>
      </c>
      <c r="I25" s="104">
        <f t="shared" si="7"/>
        <v>0</v>
      </c>
      <c r="J25" s="105">
        <f t="shared" si="0"/>
        <v>4782</v>
      </c>
      <c r="K25" s="104">
        <f t="shared" si="7"/>
        <v>2770</v>
      </c>
      <c r="L25" s="104">
        <f t="shared" si="7"/>
        <v>471</v>
      </c>
      <c r="M25" s="104">
        <f t="shared" si="7"/>
        <v>0</v>
      </c>
      <c r="N25" s="105">
        <f t="shared" si="4"/>
        <v>3241</v>
      </c>
      <c r="O25" s="104">
        <f t="shared" si="7"/>
        <v>0</v>
      </c>
      <c r="P25" s="104">
        <f t="shared" si="7"/>
        <v>0</v>
      </c>
      <c r="Q25" s="105">
        <f t="shared" si="5"/>
        <v>3241</v>
      </c>
      <c r="R25" s="105">
        <f t="shared" si="6"/>
        <v>1541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582</v>
      </c>
      <c r="B26" s="468" t="s">
        <v>583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542</v>
      </c>
      <c r="B27" s="470" t="s">
        <v>851</v>
      </c>
      <c r="C27" s="471" t="s">
        <v>584</v>
      </c>
      <c r="D27" s="245">
        <f>SUM(D28:D31)</f>
        <v>30</v>
      </c>
      <c r="E27" s="245">
        <f aca="true" t="shared" si="8" ref="E27:P27">SUM(E28:E31)</f>
        <v>0</v>
      </c>
      <c r="F27" s="245">
        <f t="shared" si="8"/>
        <v>0</v>
      </c>
      <c r="G27" s="110">
        <f t="shared" si="3"/>
        <v>30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30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585</v>
      </c>
      <c r="D28" s="242"/>
      <c r="E28" s="242"/>
      <c r="F28" s="242"/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586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587</v>
      </c>
      <c r="D30" s="242"/>
      <c r="E30" s="242"/>
      <c r="F30" s="242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588</v>
      </c>
      <c r="D31" s="242">
        <v>30</v>
      </c>
      <c r="E31" s="242"/>
      <c r="F31" s="242"/>
      <c r="G31" s="113">
        <f t="shared" si="3"/>
        <v>30</v>
      </c>
      <c r="H31" s="111"/>
      <c r="I31" s="111"/>
      <c r="J31" s="113">
        <f t="shared" si="9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545</v>
      </c>
      <c r="B32" s="470" t="s">
        <v>589</v>
      </c>
      <c r="C32" s="458" t="s">
        <v>590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591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592</v>
      </c>
      <c r="C34" s="458" t="s">
        <v>593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594</v>
      </c>
      <c r="C35" s="458" t="s">
        <v>595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596</v>
      </c>
      <c r="C36" s="458" t="s">
        <v>597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548</v>
      </c>
      <c r="B37" s="472" t="s">
        <v>561</v>
      </c>
      <c r="C37" s="458" t="s">
        <v>598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852</v>
      </c>
      <c r="C38" s="460" t="s">
        <v>600</v>
      </c>
      <c r="D38" s="247">
        <f>D27+D32+D37</f>
        <v>30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30</v>
      </c>
      <c r="H38" s="114">
        <f t="shared" si="13"/>
        <v>0</v>
      </c>
      <c r="I38" s="114">
        <f t="shared" si="13"/>
        <v>0</v>
      </c>
      <c r="J38" s="113">
        <f t="shared" si="9"/>
        <v>30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30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601</v>
      </c>
      <c r="B39" s="461" t="s">
        <v>602</v>
      </c>
      <c r="C39" s="460" t="s">
        <v>603</v>
      </c>
      <c r="D39" s="596"/>
      <c r="E39" s="596"/>
      <c r="F39" s="596"/>
      <c r="G39" s="113">
        <f t="shared" si="3"/>
        <v>0</v>
      </c>
      <c r="H39" s="596"/>
      <c r="I39" s="596"/>
      <c r="J39" s="113">
        <f t="shared" si="9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10"/>
        <v>0</v>
      </c>
      <c r="R39" s="113">
        <f t="shared" si="11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604</v>
      </c>
      <c r="C40" s="450" t="s">
        <v>605</v>
      </c>
      <c r="D40" s="546">
        <f>D17+D18+D19+D25+D38+D39</f>
        <v>71412</v>
      </c>
      <c r="E40" s="546">
        <f>E17+E18+E19+E25+E38+E39</f>
        <v>855</v>
      </c>
      <c r="F40" s="546">
        <f aca="true" t="shared" si="14" ref="F40:R40">F17+F18+F19+F25+F38+F39</f>
        <v>270</v>
      </c>
      <c r="G40" s="546">
        <f t="shared" si="14"/>
        <v>71997</v>
      </c>
      <c r="H40" s="546">
        <f t="shared" si="14"/>
        <v>0</v>
      </c>
      <c r="I40" s="546">
        <f t="shared" si="14"/>
        <v>0</v>
      </c>
      <c r="J40" s="546">
        <f t="shared" si="14"/>
        <v>71997</v>
      </c>
      <c r="K40" s="546">
        <f t="shared" si="14"/>
        <v>22549</v>
      </c>
      <c r="L40" s="546">
        <f t="shared" si="14"/>
        <v>2265</v>
      </c>
      <c r="M40" s="546">
        <f t="shared" si="14"/>
        <v>270</v>
      </c>
      <c r="N40" s="546">
        <f t="shared" si="14"/>
        <v>24544</v>
      </c>
      <c r="O40" s="546">
        <f t="shared" si="14"/>
        <v>0</v>
      </c>
      <c r="P40" s="546">
        <f t="shared" si="14"/>
        <v>0</v>
      </c>
      <c r="Q40" s="546">
        <f t="shared" si="14"/>
        <v>24544</v>
      </c>
      <c r="R40" s="546">
        <f t="shared" si="14"/>
        <v>47453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606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877</v>
      </c>
      <c r="C44" s="444"/>
      <c r="D44" s="445"/>
      <c r="E44" s="445"/>
      <c r="F44" s="445"/>
      <c r="G44" s="435"/>
      <c r="H44" s="446" t="s">
        <v>607</v>
      </c>
      <c r="I44" s="446"/>
      <c r="J44" s="446"/>
      <c r="K44" s="629"/>
      <c r="L44" s="629"/>
      <c r="M44" s="629"/>
      <c r="N44" s="629"/>
      <c r="O44" s="601" t="s">
        <v>780</v>
      </c>
      <c r="P44" s="626"/>
      <c r="Q44" s="626"/>
      <c r="R44" s="626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 t="s">
        <v>865</v>
      </c>
      <c r="J45" s="436"/>
      <c r="K45" s="436"/>
      <c r="L45" s="436"/>
      <c r="M45" s="436"/>
      <c r="N45" s="436"/>
      <c r="O45" s="436" t="s">
        <v>863</v>
      </c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K44:N44"/>
    <mergeCell ref="P2:Q2"/>
    <mergeCell ref="M3:N3"/>
    <mergeCell ref="P3:Q3"/>
    <mergeCell ref="O44:R44"/>
    <mergeCell ref="Q5:Q6"/>
    <mergeCell ref="R5:R6"/>
    <mergeCell ref="M2:O2"/>
    <mergeCell ref="A2:B2"/>
    <mergeCell ref="A3:B3"/>
    <mergeCell ref="E2:G2"/>
    <mergeCell ref="E3:G3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67">
      <selection activeCell="D94" sqref="D94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608</v>
      </c>
      <c r="B1" s="632"/>
      <c r="C1" s="632"/>
      <c r="D1" s="632"/>
      <c r="E1" s="63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3"/>
      <c r="C3" s="352" t="s">
        <v>2</v>
      </c>
      <c r="E3" s="352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 &amp;    "" "&amp;'справка №1-БАЛАНС'!E5</f>
        <v>Отчетен период: &amp;    " НЕКОНСОЛИДИРАН           </v>
      </c>
      <c r="B4" s="63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609</v>
      </c>
      <c r="B5" s="511"/>
      <c r="C5" s="512" t="s">
        <v>870</v>
      </c>
      <c r="D5" s="512"/>
      <c r="E5" s="513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611</v>
      </c>
      <c r="D6" s="191" t="s">
        <v>612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615</v>
      </c>
      <c r="B9" s="485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617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618</v>
      </c>
      <c r="B11" s="488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620</v>
      </c>
      <c r="B12" s="488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622</v>
      </c>
      <c r="B13" s="488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624</v>
      </c>
      <c r="B14" s="488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626</v>
      </c>
      <c r="B15" s="488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628</v>
      </c>
      <c r="B16" s="488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630</v>
      </c>
      <c r="B17" s="488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624</v>
      </c>
      <c r="B18" s="488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633</v>
      </c>
      <c r="B19" s="485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635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636</v>
      </c>
      <c r="B21" s="485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638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639</v>
      </c>
      <c r="B24" s="488" t="s">
        <v>640</v>
      </c>
      <c r="C24" s="165">
        <f>SUM(C25:C27)</f>
        <v>2</v>
      </c>
      <c r="D24" s="165">
        <f>SUM(D25:D27)</f>
        <v>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641</v>
      </c>
      <c r="B25" s="488" t="s">
        <v>642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643</v>
      </c>
      <c r="B26" s="488" t="s">
        <v>644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645</v>
      </c>
      <c r="B27" s="488" t="s">
        <v>646</v>
      </c>
      <c r="C27" s="153">
        <v>2</v>
      </c>
      <c r="D27" s="153">
        <v>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647</v>
      </c>
      <c r="B28" s="488" t="s">
        <v>648</v>
      </c>
      <c r="C28" s="153">
        <v>283</v>
      </c>
      <c r="D28" s="153">
        <v>283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649</v>
      </c>
      <c r="B29" s="488" t="s">
        <v>650</v>
      </c>
      <c r="C29" s="153">
        <v>1564</v>
      </c>
      <c r="D29" s="153">
        <v>1564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651</v>
      </c>
      <c r="B30" s="488" t="s">
        <v>652</v>
      </c>
      <c r="C30" s="153"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653</v>
      </c>
      <c r="B31" s="488" t="s">
        <v>654</v>
      </c>
      <c r="C31" s="153">
        <v>9</v>
      </c>
      <c r="D31" s="153"/>
      <c r="E31" s="166">
        <f t="shared" si="0"/>
        <v>9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655</v>
      </c>
      <c r="B32" s="488" t="s">
        <v>656</v>
      </c>
      <c r="C32" s="153">
        <v>19</v>
      </c>
      <c r="D32" s="153"/>
      <c r="E32" s="166">
        <f t="shared" si="0"/>
        <v>19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657</v>
      </c>
      <c r="B33" s="488" t="s">
        <v>658</v>
      </c>
      <c r="C33" s="150">
        <f>SUM(C34:C37)</f>
        <v>82</v>
      </c>
      <c r="D33" s="150">
        <f>SUM(D34:D37)</f>
        <v>82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659</v>
      </c>
      <c r="B34" s="488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661</v>
      </c>
      <c r="B35" s="488" t="s">
        <v>662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663</v>
      </c>
      <c r="B36" s="488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665</v>
      </c>
      <c r="B37" s="488" t="s">
        <v>666</v>
      </c>
      <c r="C37" s="153">
        <v>82</v>
      </c>
      <c r="D37" s="153">
        <v>82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667</v>
      </c>
      <c r="B38" s="488" t="s">
        <v>668</v>
      </c>
      <c r="C38" s="165">
        <f>SUM(C39:C42)</f>
        <v>226</v>
      </c>
      <c r="D38" s="150">
        <f>SUM(D39:D42)</f>
        <v>226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669</v>
      </c>
      <c r="B39" s="488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671</v>
      </c>
      <c r="B40" s="488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673</v>
      </c>
      <c r="B41" s="488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675</v>
      </c>
      <c r="B42" s="488" t="s">
        <v>676</v>
      </c>
      <c r="C42" s="153">
        <v>226</v>
      </c>
      <c r="D42" s="153">
        <v>226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677</v>
      </c>
      <c r="B43" s="485" t="s">
        <v>678</v>
      </c>
      <c r="C43" s="149">
        <f>C24+C28+C29+C31+C30+C32+C33+C38</f>
        <v>2185</v>
      </c>
      <c r="D43" s="149">
        <f>D24+D28+D29+D31+D30+D32+D33+D38</f>
        <v>2157</v>
      </c>
      <c r="E43" s="164">
        <f>E24+E28+E29+E31+E30+E32+E33+E38</f>
        <v>28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679</v>
      </c>
      <c r="B44" s="486" t="s">
        <v>680</v>
      </c>
      <c r="C44" s="148">
        <f>C43+C21+C19+C9</f>
        <v>2185</v>
      </c>
      <c r="D44" s="148">
        <f>D43+D21+D19+D9</f>
        <v>2157</v>
      </c>
      <c r="E44" s="164">
        <f>E43+E21+E19+E9</f>
        <v>28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681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682</v>
      </c>
      <c r="D48" s="191" t="s">
        <v>683</v>
      </c>
      <c r="E48" s="191"/>
      <c r="F48" s="191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613</v>
      </c>
      <c r="E49" s="484" t="s">
        <v>614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685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686</v>
      </c>
      <c r="B52" s="488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688</v>
      </c>
      <c r="B53" s="488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690</v>
      </c>
      <c r="B54" s="488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675</v>
      </c>
      <c r="B55" s="488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693</v>
      </c>
      <c r="B56" s="488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695</v>
      </c>
      <c r="B57" s="488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697</v>
      </c>
      <c r="B58" s="488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699</v>
      </c>
      <c r="B59" s="488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697</v>
      </c>
      <c r="B60" s="488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704</v>
      </c>
      <c r="B63" s="488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706</v>
      </c>
      <c r="B64" s="488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708</v>
      </c>
      <c r="B65" s="488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710</v>
      </c>
      <c r="B66" s="485" t="s">
        <v>711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712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713</v>
      </c>
      <c r="B68" s="498" t="s">
        <v>714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715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686</v>
      </c>
      <c r="B71" s="488" t="s">
        <v>716</v>
      </c>
      <c r="C71" s="150">
        <f>SUM(C72:C74)</f>
        <v>34073</v>
      </c>
      <c r="D71" s="150">
        <f>SUM(D72:D74)</f>
        <v>125</v>
      </c>
      <c r="E71" s="150">
        <f>SUM(E72:E74)</f>
        <v>33948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717</v>
      </c>
      <c r="B72" s="488" t="s">
        <v>718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719</v>
      </c>
      <c r="B73" s="488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721</v>
      </c>
      <c r="B74" s="488" t="s">
        <v>722</v>
      </c>
      <c r="C74" s="153">
        <v>34073</v>
      </c>
      <c r="D74" s="153">
        <v>125</v>
      </c>
      <c r="E74" s="165">
        <f t="shared" si="1"/>
        <v>33948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693</v>
      </c>
      <c r="B75" s="488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724</v>
      </c>
      <c r="B76" s="488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726</v>
      </c>
      <c r="B77" s="488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728</v>
      </c>
      <c r="B78" s="488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697</v>
      </c>
      <c r="B79" s="488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731</v>
      </c>
      <c r="B80" s="488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733</v>
      </c>
      <c r="B81" s="488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735</v>
      </c>
      <c r="B82" s="488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737</v>
      </c>
      <c r="B83" s="488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739</v>
      </c>
      <c r="B84" s="488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741</v>
      </c>
      <c r="B85" s="488" t="s">
        <v>742</v>
      </c>
      <c r="C85" s="149">
        <f>SUM(C86:C90)+C94</f>
        <v>853</v>
      </c>
      <c r="D85" s="149">
        <f>SUM(D86:D90)+D94</f>
        <v>853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743</v>
      </c>
      <c r="B86" s="488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745</v>
      </c>
      <c r="B87" s="488" t="s">
        <v>746</v>
      </c>
      <c r="C87" s="153">
        <v>564</v>
      </c>
      <c r="D87" s="153">
        <v>564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747</v>
      </c>
      <c r="B88" s="488" t="s">
        <v>748</v>
      </c>
      <c r="C88" s="153">
        <v>68</v>
      </c>
      <c r="D88" s="153">
        <v>68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749</v>
      </c>
      <c r="B89" s="488" t="s">
        <v>750</v>
      </c>
      <c r="C89" s="153">
        <v>171</v>
      </c>
      <c r="D89" s="153">
        <v>171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751</v>
      </c>
      <c r="B90" s="488" t="s">
        <v>752</v>
      </c>
      <c r="C90" s="148">
        <f>SUM(C91:C93)</f>
        <v>17</v>
      </c>
      <c r="D90" s="148">
        <f>SUM(D91:D93)</f>
        <v>17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753</v>
      </c>
      <c r="B91" s="488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661</v>
      </c>
      <c r="B92" s="488" t="s">
        <v>755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665</v>
      </c>
      <c r="B93" s="488" t="s">
        <v>756</v>
      </c>
      <c r="C93" s="153">
        <v>17</v>
      </c>
      <c r="D93" s="153">
        <v>17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757</v>
      </c>
      <c r="B94" s="488" t="s">
        <v>758</v>
      </c>
      <c r="C94" s="153">
        <v>33</v>
      </c>
      <c r="D94" s="153">
        <v>33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759</v>
      </c>
      <c r="B95" s="488" t="s">
        <v>760</v>
      </c>
      <c r="C95" s="153">
        <v>40</v>
      </c>
      <c r="D95" s="153">
        <v>40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761</v>
      </c>
      <c r="B96" s="498" t="s">
        <v>762</v>
      </c>
      <c r="C96" s="149">
        <f>C85+C80+C75+C71+C95</f>
        <v>34966</v>
      </c>
      <c r="D96" s="149">
        <f>D85+D80+D75+D71+D95</f>
        <v>1018</v>
      </c>
      <c r="E96" s="149">
        <f>E85+E80+E75+E71+E95</f>
        <v>33948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763</v>
      </c>
      <c r="B97" s="486" t="s">
        <v>764</v>
      </c>
      <c r="C97" s="149">
        <f>C96+C68+C66</f>
        <v>34966</v>
      </c>
      <c r="D97" s="149">
        <f>D96+D68+D66</f>
        <v>1018</v>
      </c>
      <c r="E97" s="149">
        <f>E96+E68+E66</f>
        <v>33948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765</v>
      </c>
      <c r="B99" s="501"/>
      <c r="C99" s="158"/>
      <c r="D99" s="158"/>
      <c r="E99" s="158"/>
      <c r="F99" s="502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770</v>
      </c>
      <c r="B102" s="488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772</v>
      </c>
      <c r="B103" s="488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774</v>
      </c>
      <c r="B104" s="488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776</v>
      </c>
      <c r="B105" s="486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778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779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878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 t="s">
        <v>862</v>
      </c>
      <c r="D110" s="476"/>
      <c r="E110" s="476"/>
      <c r="F110" s="478"/>
    </row>
    <row r="111" spans="1:6" ht="12">
      <c r="A111" s="476"/>
      <c r="B111" s="477"/>
      <c r="C111" s="603" t="s">
        <v>780</v>
      </c>
      <c r="D111" s="603"/>
      <c r="E111" s="603"/>
      <c r="F111" s="603"/>
    </row>
    <row r="112" spans="1:6" ht="12">
      <c r="A112" s="433"/>
      <c r="B112" s="479"/>
      <c r="C112" s="433" t="s">
        <v>864</v>
      </c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781</v>
      </c>
      <c r="F2" s="516"/>
      <c r="G2" s="516"/>
      <c r="H2" s="514"/>
      <c r="I2" s="514"/>
    </row>
    <row r="3" spans="1:9" ht="12">
      <c r="A3" s="514"/>
      <c r="B3" s="515"/>
      <c r="C3" s="517" t="s">
        <v>782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2" t="str">
        <f>'справка №1-БАЛАНС'!E3</f>
        <v>"ПАМПОРОВО" АД ПАМПОРОВО</v>
      </c>
      <c r="D4" s="628"/>
      <c r="E4" s="628"/>
      <c r="F4" s="577"/>
      <c r="G4" s="579" t="s">
        <v>2</v>
      </c>
      <c r="H4" s="579"/>
      <c r="I4" s="588">
        <f>'справка №1-БАЛАНС'!H3</f>
        <v>830166943</v>
      </c>
    </row>
    <row r="5" spans="1:9" ht="15">
      <c r="A5" s="521" t="s">
        <v>879</v>
      </c>
      <c r="B5" s="578"/>
      <c r="C5" s="612" t="str">
        <f>'справка №1-БАЛАНС'!E5</f>
        <v>НЕКОНСОЛИДИРАН           </v>
      </c>
      <c r="D5" s="637"/>
      <c r="E5" s="637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783</v>
      </c>
    </row>
    <row r="7" spans="1:9" s="122" customFormat="1" ht="12">
      <c r="A7" s="193" t="s">
        <v>463</v>
      </c>
      <c r="B7" s="120"/>
      <c r="C7" s="193" t="s">
        <v>784</v>
      </c>
      <c r="D7" s="194"/>
      <c r="E7" s="195"/>
      <c r="F7" s="196" t="s">
        <v>785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786</v>
      </c>
      <c r="D8" s="124" t="s">
        <v>787</v>
      </c>
      <c r="E8" s="124" t="s">
        <v>788</v>
      </c>
      <c r="F8" s="195" t="s">
        <v>789</v>
      </c>
      <c r="G8" s="197" t="s">
        <v>790</v>
      </c>
      <c r="H8" s="197"/>
      <c r="I8" s="197" t="s">
        <v>791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534</v>
      </c>
      <c r="H9" s="121" t="s">
        <v>535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802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817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878</v>
      </c>
      <c r="B30" s="636"/>
      <c r="C30" s="636"/>
      <c r="D30" s="567" t="s">
        <v>818</v>
      </c>
      <c r="E30" s="635"/>
      <c r="F30" s="635"/>
      <c r="G30" s="635"/>
      <c r="H30" s="518" t="s">
        <v>780</v>
      </c>
      <c r="I30" s="635"/>
      <c r="J30" s="635"/>
    </row>
    <row r="31" spans="1:9" s="115" customFormat="1" ht="12">
      <c r="A31" s="436"/>
      <c r="B31" s="519"/>
      <c r="C31" s="436"/>
      <c r="D31" s="509" t="s">
        <v>862</v>
      </c>
      <c r="E31" s="509"/>
      <c r="F31" s="509"/>
      <c r="G31" s="509"/>
      <c r="H31" s="509" t="s">
        <v>863</v>
      </c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6" sqref="A6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819</v>
      </c>
      <c r="B2" s="198"/>
      <c r="C2" s="198"/>
      <c r="D2" s="198"/>
      <c r="E2" s="198"/>
      <c r="F2" s="198"/>
    </row>
    <row r="3" spans="1:6" ht="12.75" customHeight="1">
      <c r="A3" s="198" t="s">
        <v>820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"ПАМПОРОВО" АД ПАМПОРОВО</v>
      </c>
      <c r="C5" s="627"/>
      <c r="D5" s="586"/>
      <c r="E5" s="352" t="s">
        <v>2</v>
      </c>
      <c r="F5" s="589">
        <f>'справка №1-БАЛАНС'!H3</f>
        <v>830166943</v>
      </c>
    </row>
    <row r="6" spans="1:13" ht="15" customHeight="1">
      <c r="A6" s="54" t="s">
        <v>881</v>
      </c>
      <c r="B6" s="612" t="str">
        <f>'справка №1-БАЛАНС'!E5</f>
        <v>НЕКОНСОЛИДИРАН           </v>
      </c>
      <c r="C6" s="637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7"/>
      <c r="C7" s="639"/>
      <c r="D7" s="57"/>
      <c r="E7" s="57" t="s">
        <v>868</v>
      </c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5"/>
      <c r="D10" s="535"/>
      <c r="E10" s="535"/>
      <c r="F10" s="535"/>
    </row>
    <row r="11" spans="1:6" ht="18" customHeight="1">
      <c r="A11" s="66" t="s">
        <v>827</v>
      </c>
      <c r="B11" s="67"/>
      <c r="C11" s="535"/>
      <c r="D11" s="535"/>
      <c r="E11" s="535"/>
      <c r="F11" s="535"/>
    </row>
    <row r="12" spans="1:6" ht="14.25" customHeight="1">
      <c r="A12" s="66" t="s">
        <v>828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829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548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551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563</v>
      </c>
      <c r="B27" s="69" t="s">
        <v>830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831</v>
      </c>
      <c r="B28" s="70"/>
      <c r="C28" s="535"/>
      <c r="D28" s="535"/>
      <c r="E28" s="535"/>
      <c r="F28" s="550"/>
    </row>
    <row r="29" spans="1:6" ht="12.75">
      <c r="A29" s="66" t="s">
        <v>542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545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548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551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580</v>
      </c>
      <c r="B44" s="69" t="s">
        <v>832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833</v>
      </c>
      <c r="B45" s="70"/>
      <c r="C45" s="535"/>
      <c r="D45" s="535"/>
      <c r="E45" s="535"/>
      <c r="F45" s="550"/>
    </row>
    <row r="46" spans="1:6" ht="12.75">
      <c r="A46" s="66" t="s">
        <v>542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545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548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551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599</v>
      </c>
      <c r="B61" s="69" t="s">
        <v>834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835</v>
      </c>
      <c r="B62" s="70"/>
      <c r="C62" s="535"/>
      <c r="D62" s="535"/>
      <c r="E62" s="535"/>
      <c r="F62" s="550"/>
    </row>
    <row r="63" spans="1:6" ht="12.75">
      <c r="A63" s="66" t="s">
        <v>861</v>
      </c>
      <c r="B63" s="70"/>
      <c r="C63" s="549">
        <v>30</v>
      </c>
      <c r="D63" s="549"/>
      <c r="E63" s="549"/>
      <c r="F63" s="551">
        <f>C63-E63</f>
        <v>30</v>
      </c>
    </row>
    <row r="64" spans="1:6" ht="12.75">
      <c r="A64" s="66" t="s">
        <v>545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548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551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836</v>
      </c>
      <c r="B78" s="69" t="s">
        <v>837</v>
      </c>
      <c r="C78" s="535">
        <f>SUM(C63:C77)</f>
        <v>30</v>
      </c>
      <c r="D78" s="535"/>
      <c r="E78" s="535">
        <f>SUM(E63:E77)</f>
        <v>0</v>
      </c>
      <c r="F78" s="550">
        <f>SUM(F63:F77)</f>
        <v>30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838</v>
      </c>
      <c r="B79" s="69" t="s">
        <v>839</v>
      </c>
      <c r="C79" s="535">
        <f>C78+C61+C44+C27</f>
        <v>30</v>
      </c>
      <c r="D79" s="535"/>
      <c r="E79" s="535">
        <f>E78+E61+E44+E27</f>
        <v>0</v>
      </c>
      <c r="F79" s="550">
        <f>F78+F61+F44+F27</f>
        <v>30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840</v>
      </c>
      <c r="B80" s="69"/>
      <c r="C80" s="535"/>
      <c r="D80" s="535"/>
      <c r="E80" s="535"/>
      <c r="F80" s="550"/>
    </row>
    <row r="81" spans="1:6" ht="14.25" customHeight="1">
      <c r="A81" s="66" t="s">
        <v>827</v>
      </c>
      <c r="B81" s="70"/>
      <c r="C81" s="535"/>
      <c r="D81" s="535"/>
      <c r="E81" s="535"/>
      <c r="F81" s="550"/>
    </row>
    <row r="82" spans="1:6" ht="12.75">
      <c r="A82" s="66" t="s">
        <v>828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829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548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551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563</v>
      </c>
      <c r="B97" s="69" t="s">
        <v>841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831</v>
      </c>
      <c r="B98" s="70"/>
      <c r="C98" s="535"/>
      <c r="D98" s="535"/>
      <c r="E98" s="535"/>
      <c r="F98" s="550"/>
    </row>
    <row r="99" spans="1:6" ht="12.75">
      <c r="A99" s="66" t="s">
        <v>542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545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548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551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580</v>
      </c>
      <c r="B114" s="69" t="s">
        <v>842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833</v>
      </c>
      <c r="B115" s="70"/>
      <c r="C115" s="535"/>
      <c r="D115" s="535"/>
      <c r="E115" s="535"/>
      <c r="F115" s="550"/>
    </row>
    <row r="116" spans="1:6" ht="12.75">
      <c r="A116" s="66" t="s">
        <v>542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545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548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551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599</v>
      </c>
      <c r="B131" s="69" t="s">
        <v>843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835</v>
      </c>
      <c r="B132" s="70"/>
      <c r="C132" s="535"/>
      <c r="D132" s="535"/>
      <c r="E132" s="535"/>
      <c r="F132" s="550"/>
    </row>
    <row r="133" spans="1:6" ht="12.75">
      <c r="A133" s="66" t="s">
        <v>542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545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548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551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836</v>
      </c>
      <c r="B148" s="69" t="s">
        <v>844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845</v>
      </c>
      <c r="B149" s="69" t="s">
        <v>846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880</v>
      </c>
      <c r="B151" s="560"/>
      <c r="C151" s="638" t="s">
        <v>847</v>
      </c>
      <c r="D151" s="638"/>
      <c r="E151" s="638"/>
      <c r="F151" s="638"/>
    </row>
    <row r="152" spans="1:6" ht="12.75">
      <c r="A152" s="75"/>
      <c r="B152" s="76"/>
      <c r="C152" s="75" t="s">
        <v>862</v>
      </c>
      <c r="D152" s="75"/>
      <c r="E152" s="75"/>
      <c r="F152" s="75"/>
    </row>
    <row r="153" spans="1:6" ht="12.75">
      <c r="A153" s="75"/>
      <c r="B153" s="76"/>
      <c r="C153" s="638" t="s">
        <v>854</v>
      </c>
      <c r="D153" s="638"/>
      <c r="E153" s="638"/>
      <c r="F153" s="638"/>
    </row>
    <row r="154" spans="3:5" ht="12.75">
      <c r="C154" s="75" t="s">
        <v>863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Acount1</cp:lastModifiedBy>
  <cp:lastPrinted>2014-10-10T06:04:12Z</cp:lastPrinted>
  <dcterms:created xsi:type="dcterms:W3CDTF">2000-06-29T12:02:40Z</dcterms:created>
  <dcterms:modified xsi:type="dcterms:W3CDTF">2014-10-10T06:43:41Z</dcterms:modified>
  <cp:category/>
  <cp:version/>
  <cp:contentType/>
  <cp:contentStatus/>
</cp:coreProperties>
</file>