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tabRatio="740" activeTab="0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1">'справка № 2-ОТЧЕТ ЗА ДОХОДИТЕ'!$A$1:$H$48</definedName>
    <definedName name="_xlnm.Print_Area" localSheetId="0">'справка №1-БАЛАНС'!$A$1:$H$94</definedName>
    <definedName name="_xlnm.Print_Area" localSheetId="2">'справка №3-ОПП по прекия метод'!$A$1:$E$53</definedName>
    <definedName name="_xlnm.Print_Area" localSheetId="3">'справка №4-ОСК'!$A$1:$M$36</definedName>
    <definedName name="_xlnm.Print_Area" localSheetId="4">'справка №5'!$A$1:$T$45</definedName>
    <definedName name="_xlnm.Print_Area" localSheetId="5">'справка №6'!$A$1:$F$113</definedName>
    <definedName name="_xlnm.Print_Area" localSheetId="7">'справка №8'!$B$1:$G$84</definedName>
  </definedNames>
  <calcPr fullCalcOnLoad="1"/>
</workbook>
</file>

<file path=xl/sharedStrings.xml><?xml version="1.0" encoding="utf-8"?>
<sst xmlns="http://schemas.openxmlformats.org/spreadsheetml/2006/main" count="1083" uniqueCount="890">
  <si>
    <t xml:space="preserve"> СЧЕТОВОДЕН  БАЛАНС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</si>
  <si>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</si>
  <si>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</si>
  <si>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</si>
  <si>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</si>
  <si>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</si>
  <si>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</si>
  <si>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</si>
  <si>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</si>
  <si>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</si>
  <si>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</si>
  <si>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</si>
  <si>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</si>
  <si>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</si>
  <si>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</si>
  <si>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</si>
  <si>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</si>
  <si>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</si>
  <si>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</si>
  <si>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</si>
  <si>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</si>
  <si>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</si>
  <si>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</si>
  <si>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</si>
  <si>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</si>
  <si>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</si>
  <si>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</si>
  <si>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</si>
  <si>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</si>
  <si>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</si>
  <si>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</si>
  <si>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</si>
  <si>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</si>
  <si>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</si>
  <si>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</si>
  <si>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</si>
  <si>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</si>
  <si>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</si>
  <si>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</si>
  <si>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</si>
  <si>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</si>
  <si>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</si>
  <si>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</si>
  <si>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</si>
  <si>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</si>
  <si>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</si>
  <si>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</si>
  <si>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</si>
  <si>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</si>
  <si>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</si>
  <si>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</si>
  <si>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</si>
  <si>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</si>
  <si>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</si>
  <si>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</si>
  <si>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</si>
  <si>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</si>
  <si>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</si>
  <si>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</si>
  <si>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</si>
  <si>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</si>
  <si>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</si>
  <si>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</si>
  <si>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</si>
  <si>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</si>
  <si>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</si>
  <si>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</si>
  <si>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</si>
  <si>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</si>
  <si>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</si>
  <si>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</si>
  <si>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</si>
  <si>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</si>
  <si>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</si>
  <si>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</si>
  <si>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</si>
  <si>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</si>
  <si>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</si>
  <si>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</si>
  <si>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</si>
  <si>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</si>
  <si>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</si>
  <si>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</si>
  <si>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</si>
  <si>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</si>
  <si>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</si>
  <si>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</si>
  <si>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</si>
  <si>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</si>
  <si>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</si>
  <si>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</si>
  <si>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</si>
  <si>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</si>
  <si>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</si>
  <si>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</si>
  <si>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</si>
  <si>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</si>
  <si>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</si>
  <si>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</si>
  <si>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</si>
  <si>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</si>
  <si>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</si>
  <si>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</si>
  <si>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</si>
  <si>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</si>
  <si>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</si>
  <si>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</si>
  <si>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</si>
  <si>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</si>
  <si>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</si>
  <si>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</si>
  <si>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</si>
  <si>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</si>
  <si>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</si>
  <si>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</si>
  <si>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</si>
  <si>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</si>
  <si>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</si>
  <si>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</si>
  <si>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</si>
  <si>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</si>
  <si>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</si>
  <si>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</si>
  <si>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</si>
  <si>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</si>
  <si>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</si>
  <si>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</si>
  <si>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</si>
  <si>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</si>
  <si>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</si>
  <si>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</si>
  <si>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</si>
  <si>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</si>
  <si>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</si>
  <si>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</si>
  <si>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</si>
  <si>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</si>
  <si>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</si>
  <si>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</si>
  <si>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</si>
  <si>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</si>
  <si>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</si>
  <si>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</si>
  <si>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</si>
  <si>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</si>
  <si>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</si>
  <si>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</si>
  <si>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</si>
  <si>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</si>
  <si>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</si>
  <si>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</si>
  <si>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</si>
  <si>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</si>
  <si>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</si>
  <si>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</si>
  <si>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</si>
  <si>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</si>
  <si>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</si>
  <si>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</si>
  <si>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</si>
  <si>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</si>
  <si>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</si>
  <si>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</si>
  <si>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</si>
  <si>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</si>
  <si>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</si>
  <si>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</si>
  <si>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</si>
  <si>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</si>
  <si>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</si>
  <si>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</si>
  <si>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</si>
  <si>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</si>
  <si>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</si>
  <si>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</si>
  <si>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</si>
  <si>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</si>
  <si>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</si>
  <si>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</si>
  <si>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</si>
  <si>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</si>
  <si>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</si>
  <si>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</si>
  <si>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</si>
  <si>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</si>
  <si>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</si>
  <si>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</si>
  <si>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</si>
  <si>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</si>
  <si>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</si>
  <si>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</si>
  <si>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</si>
  <si>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</si>
  <si>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</si>
  <si>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</si>
  <si>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</si>
  <si>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</si>
  <si>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</si>
  <si>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</si>
  <si>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</si>
  <si>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</si>
  <si>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</si>
  <si>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</si>
  <si>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</si>
  <si>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</si>
  <si>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</si>
  <si>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</si>
  <si>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</si>
  <si>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</si>
  <si>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</si>
  <si>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</si>
  <si>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</si>
  <si>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</si>
  <si>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</si>
  <si>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</si>
  <si>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</si>
  <si>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</si>
  <si>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</si>
  <si>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</si>
  <si>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</si>
  <si>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</si>
  <si>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</si>
  <si>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</si>
  <si>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</si>
  <si>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</si>
  <si>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</si>
  <si>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</si>
  <si>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</si>
  <si>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</si>
  <si>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</si>
  <si>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</si>
  <si>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</si>
  <si>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</si>
  <si>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</si>
  <si>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</si>
  <si>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</si>
  <si>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</si>
  <si>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</si>
  <si>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</si>
  <si>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</si>
  <si>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</si>
  <si>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</si>
  <si>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</si>
  <si>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</si>
  <si>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</si>
  <si>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</si>
  <si>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</si>
  <si>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</si>
  <si>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</si>
  <si>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</si>
  <si>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</si>
  <si>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</si>
  <si>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</si>
  <si>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</si>
  <si>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</si>
  <si>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</si>
  <si>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</si>
  <si>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</si>
  <si>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</si>
  <si>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</si>
  <si>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</si>
  <si>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</si>
  <si>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</si>
  <si>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</si>
  <si>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</si>
  <si>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</si>
  <si>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</si>
  <si>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</si>
  <si>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</si>
  <si>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</si>
  <si>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 СОБСТВЕН КАПИТАЛ, МАЛЦИНСТВЕНО УЧАСТИЕ     И ПАСИВИ 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</si>
  <si>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</si>
  <si>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</si>
  <si>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</si>
  <si>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</si>
  <si>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</si>
  <si>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</si>
  <si>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</si>
  <si>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</si>
  <si>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</si>
  <si>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</si>
  <si>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</si>
  <si>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</si>
  <si>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</si>
  <si>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</si>
  <si>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</si>
  <si>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</si>
  <si>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</si>
  <si>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</si>
  <si>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</si>
  <si>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</si>
  <si>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</si>
  <si>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</si>
  <si>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</si>
  <si>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</si>
  <si>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</si>
  <si>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</si>
  <si>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</si>
  <si>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</si>
  <si>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</si>
  <si>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</si>
  <si>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</si>
  <si>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</si>
  <si>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</si>
  <si>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</si>
  <si>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</si>
  <si>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</si>
  <si>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</si>
  <si>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</si>
  <si>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</si>
  <si>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</si>
  <si>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</si>
  <si>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</si>
  <si>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</si>
  <si>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</si>
  <si>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</si>
  <si>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</si>
  <si>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</si>
  <si>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</si>
  <si>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</si>
  <si>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</si>
  <si>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</si>
  <si>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</si>
  <si>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</si>
  <si>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</si>
  <si>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</si>
  <si>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</si>
  <si>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</si>
  <si>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</si>
  <si>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</si>
  <si>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</si>
  <si>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</si>
  <si>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</si>
  <si>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</si>
  <si>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</si>
  <si>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</si>
  <si>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</si>
  <si>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</si>
  <si>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</si>
  <si>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</si>
  <si>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</si>
  <si>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</si>
  <si>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</si>
  <si>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</si>
  <si>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</si>
  <si>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</si>
  <si>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</si>
  <si>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</si>
  <si>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</si>
  <si>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</si>
  <si>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</si>
  <si>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</si>
  <si>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</si>
  <si>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</si>
  <si>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</si>
  <si>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</si>
  <si>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</si>
  <si>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</si>
  <si>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</si>
  <si>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</si>
  <si>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</si>
  <si>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</si>
  <si>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</si>
  <si>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</si>
  <si>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</si>
  <si>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</si>
  <si>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</si>
  <si>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</si>
  <si>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</si>
  <si>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</si>
  <si>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</si>
  <si>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</si>
  <si>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</si>
  <si>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          Нетна печалба за Групата</t>
  </si>
  <si>
    <t>2-0454-2</t>
  </si>
  <si>
    <t>Ж. Нетна загуба за групата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</si>
  <si>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</si>
  <si>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</si>
  <si>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</si>
  <si>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</si>
  <si>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</si>
  <si>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</si>
  <si>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</si>
  <si>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</si>
  <si>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</si>
  <si>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</si>
  <si>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</si>
  <si>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</si>
  <si>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</si>
  <si>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</si>
  <si>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</si>
  <si>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</si>
  <si>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</si>
  <si>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</si>
  <si>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</si>
  <si>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</si>
  <si>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</si>
  <si>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</si>
  <si>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</si>
  <si>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</si>
  <si>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</si>
  <si>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</si>
  <si>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</si>
  <si>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</si>
  <si>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</si>
  <si>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</si>
  <si>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</si>
  <si>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</si>
  <si>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</si>
  <si>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</si>
  <si>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</si>
  <si>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</si>
  <si>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</si>
  <si>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</si>
  <si>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</si>
  <si>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</si>
  <si>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</si>
  <si>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</si>
  <si>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</si>
  <si>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</si>
  <si>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</si>
  <si>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</si>
  <si>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</si>
  <si>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</si>
  <si>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</si>
  <si>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</si>
  <si>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</si>
  <si>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</si>
  <si>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</si>
  <si>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</si>
  <si>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</si>
  <si>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</si>
  <si>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</si>
  <si>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</si>
  <si>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</si>
  <si>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</si>
  <si>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</si>
  <si>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</si>
  <si>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</si>
  <si>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</si>
  <si>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</si>
  <si>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</si>
  <si>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</si>
  <si>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</si>
  <si>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</si>
  <si>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</si>
  <si>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</si>
  <si>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</si>
  <si>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</si>
  <si>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</si>
  <si>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</si>
  <si>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</si>
  <si>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</si>
  <si>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</si>
  <si>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</si>
  <si>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</si>
  <si>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</si>
  <si>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</si>
  <si>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</si>
  <si>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</si>
  <si>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</si>
  <si>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</si>
  <si>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</si>
  <si>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</si>
  <si>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</si>
  <si>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</si>
  <si>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</si>
  <si>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</si>
  <si>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</si>
  <si>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</si>
  <si>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</si>
  <si>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</si>
  <si>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</si>
  <si>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</si>
  <si>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</si>
  <si>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</si>
  <si>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</si>
  <si>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</si>
  <si>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</si>
  <si>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</si>
  <si>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</si>
  <si>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</si>
  <si>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</si>
  <si>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</si>
  <si>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</si>
  <si>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</si>
  <si>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</si>
  <si>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</si>
  <si>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</si>
  <si>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</si>
  <si>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</si>
  <si>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</si>
  <si>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</si>
  <si>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</si>
  <si>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</si>
  <si>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</si>
  <si>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</si>
  <si>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</si>
  <si>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</si>
  <si>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</si>
  <si>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</si>
  <si>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</si>
  <si>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</si>
  <si>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</si>
  <si>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</si>
  <si>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</si>
  <si>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</si>
  <si>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</si>
  <si>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</si>
  <si>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</si>
  <si>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</si>
  <si>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</si>
  <si>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</si>
  <si>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</si>
  <si>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</si>
  <si>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</si>
  <si>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</si>
  <si>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</si>
  <si>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</si>
  <si>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</si>
  <si>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…..........................…… </t>
  </si>
  <si>
    <t xml:space="preserve"> Ръководител…...................</t>
  </si>
  <si>
    <t>(Ас. Минчев)</t>
  </si>
  <si>
    <t>ЕВРОХОЛД БЪЛГАРИЯ АД</t>
  </si>
  <si>
    <t xml:space="preserve">Име на отчитащото се предприятие:    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</si>
  <si>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</si>
  <si>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</si>
  <si>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</si>
  <si>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</si>
  <si>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</si>
  <si>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</si>
  <si>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</si>
  <si>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</si>
  <si>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</si>
  <si>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</si>
  <si>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</si>
  <si>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увеличение</t>
  </si>
  <si>
    <t>намаление</t>
  </si>
  <si>
    <t>начислена през периода</t>
  </si>
  <si>
    <t>отписана през периода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</si>
  <si>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</si>
  <si>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</si>
  <si>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</si>
  <si>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</si>
  <si>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</si>
  <si>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</si>
  <si>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</si>
  <si>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</si>
  <si>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</si>
  <si>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</si>
  <si>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</si>
  <si>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</si>
  <si>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</si>
  <si>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</si>
  <si>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</si>
  <si>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</si>
  <si>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</si>
  <si>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</si>
  <si>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</si>
  <si>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</si>
  <si>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</si>
  <si>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</si>
  <si>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</si>
  <si>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</si>
  <si>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</si>
  <si>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</si>
  <si>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</si>
  <si>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</si>
  <si>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</si>
  <si>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</si>
  <si>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</si>
  <si>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</si>
  <si>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</si>
  <si>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</si>
  <si>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</si>
  <si>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</si>
  <si>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</si>
  <si>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</si>
  <si>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</si>
  <si>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</si>
  <si>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</si>
  <si>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</si>
  <si>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</si>
  <si>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</si>
  <si>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</si>
  <si>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</si>
  <si>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</si>
  <si>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</si>
  <si>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</si>
  <si>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</si>
  <si>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</si>
  <si>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</si>
  <si>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</si>
  <si>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</si>
  <si>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</si>
  <si>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</si>
  <si>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</si>
  <si>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</si>
  <si>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</si>
  <si>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</si>
  <si>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</si>
  <si>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</si>
  <si>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</si>
  <si>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</si>
  <si>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</si>
  <si>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</si>
  <si>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</si>
  <si>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</si>
  <si>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</si>
  <si>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</si>
  <si>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</si>
  <si>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(Ас.Минчев)</t>
  </si>
  <si>
    <t xml:space="preserve">                 </t>
  </si>
  <si>
    <t>Съставител:……………………</t>
  </si>
  <si>
    <t>Ръководител:………………….</t>
  </si>
  <si>
    <t>Съставител:…........</t>
  </si>
  <si>
    <t>Ръководител:…......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</si>
  <si>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</si>
  <si>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</si>
  <si>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</si>
  <si>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</si>
  <si>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</si>
  <si>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</si>
  <si>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</si>
  <si>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</si>
  <si>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</si>
  <si>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</si>
  <si>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</si>
  <si>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</si>
  <si>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</si>
  <si>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</si>
  <si>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</si>
  <si>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</si>
  <si>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</si>
  <si>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</si>
  <si>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</si>
  <si>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</si>
  <si>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</si>
  <si>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</si>
  <si>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</si>
  <si>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</si>
  <si>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</si>
  <si>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</si>
  <si>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</si>
  <si>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</si>
  <si>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</si>
  <si>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</si>
  <si>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</si>
  <si>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</si>
  <si>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</si>
  <si>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</si>
  <si>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</si>
  <si>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</si>
  <si>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</si>
  <si>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</si>
  <si>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</si>
  <si>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</si>
  <si>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</si>
  <si>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</si>
  <si>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</si>
  <si>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</si>
  <si>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</si>
  <si>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</si>
  <si>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</si>
  <si>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</si>
  <si>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</si>
  <si>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</si>
  <si>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</si>
  <si>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</si>
  <si>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</si>
  <si>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</si>
  <si>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</si>
  <si>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</si>
  <si>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</si>
  <si>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</si>
  <si>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</si>
  <si>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</si>
  <si>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</si>
  <si>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</si>
  <si>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</si>
  <si>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</si>
  <si>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</si>
  <si>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</si>
  <si>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</si>
  <si>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</si>
  <si>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</si>
  <si>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</si>
  <si>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</si>
  <si>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</si>
  <si>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</si>
  <si>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</si>
  <si>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</si>
  <si>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</si>
  <si>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</si>
  <si>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</si>
  <si>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</si>
  <si>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</si>
  <si>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</si>
  <si>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</si>
  <si>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</si>
  <si>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</si>
  <si>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</si>
  <si>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</si>
  <si>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</si>
  <si>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</si>
  <si>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</si>
  <si>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</si>
  <si>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</si>
  <si>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</si>
  <si>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</si>
  <si>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</si>
  <si>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</si>
  <si>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</si>
  <si>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</si>
  <si>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</si>
  <si>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</si>
  <si>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</si>
  <si>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</si>
  <si>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</si>
  <si>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</si>
  <si>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</si>
  <si>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</si>
  <si>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</si>
  <si>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</si>
  <si>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</si>
  <si>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</si>
  <si>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</si>
  <si>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</si>
  <si>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</si>
  <si>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</si>
  <si>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</si>
  <si>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</si>
  <si>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</si>
  <si>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</si>
  <si>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</si>
  <si>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</si>
  <si>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</si>
  <si>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</si>
  <si>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</si>
  <si>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</si>
  <si>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</si>
  <si>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</si>
  <si>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</si>
  <si>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</si>
  <si>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</si>
  <si>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</si>
  <si>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</si>
  <si>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</si>
  <si>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</si>
  <si>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</si>
  <si>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</si>
  <si>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</si>
  <si>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</si>
  <si>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</si>
  <si>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</si>
  <si>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</si>
  <si>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</si>
  <si>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</si>
  <si>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</si>
  <si>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</si>
  <si>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</si>
  <si>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</si>
  <si>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</si>
  <si>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</si>
  <si>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</si>
  <si>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</si>
  <si>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</si>
  <si>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</si>
  <si>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</si>
  <si>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</si>
  <si>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</si>
  <si>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</si>
  <si>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</si>
  <si>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</si>
  <si>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</si>
  <si>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</si>
  <si>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</si>
  <si>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</si>
  <si>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</si>
  <si>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</si>
  <si>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</si>
  <si>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</si>
  <si>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</si>
  <si>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</si>
  <si>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</si>
  <si>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</si>
  <si>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</si>
  <si>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</si>
  <si>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</si>
  <si>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</si>
  <si>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Съставител:.......................................</t>
  </si>
  <si>
    <t>Ръководител:......................................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</si>
  <si>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</si>
  <si>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</si>
  <si>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</si>
  <si>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</si>
  <si>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</si>
  <si>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</si>
  <si>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</si>
  <si>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</si>
  <si>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</si>
  <si>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</si>
  <si>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</si>
  <si>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</si>
  <si>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</si>
  <si>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</si>
  <si>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</si>
  <si>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</si>
  <si>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</si>
  <si>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</si>
  <si>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</si>
  <si>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</si>
  <si>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</si>
  <si>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</si>
  <si>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</si>
  <si>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</si>
  <si>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</si>
  <si>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</si>
  <si>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</si>
  <si>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</si>
  <si>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</si>
  <si>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</si>
  <si>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</si>
  <si>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</si>
  <si>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</si>
  <si>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</si>
  <si>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</si>
  <si>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</si>
  <si>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</si>
  <si>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</si>
  <si>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</si>
  <si>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</si>
  <si>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</si>
  <si>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</si>
  <si>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</si>
  <si>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</si>
  <si>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</si>
  <si>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6.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</si>
  <si>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</si>
  <si>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</si>
  <si>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</si>
  <si>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</si>
  <si>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Оранжерии "Джулюница"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</si>
  <si>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</si>
  <si>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</si>
  <si>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</si>
  <si>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</si>
  <si>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</si>
  <si>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</si>
  <si>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</si>
  <si>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</si>
  <si>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>8-4030</t>
  </si>
  <si>
    <t>8-4035</t>
  </si>
  <si>
    <t>8-4040</t>
  </si>
  <si>
    <t>1. REGISTRUL MONITORUL INDEPENDENT.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</si>
  <si>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</si>
  <si>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</si>
  <si>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</si>
  <si>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</si>
  <si>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</si>
  <si>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2. FONDUL VICTIMELOR STRAZII</t>
  </si>
  <si>
    <t>преоценена стойност   (4+5-6)</t>
  </si>
  <si>
    <t>Консолидиран</t>
  </si>
  <si>
    <t xml:space="preserve">    Консолидиран</t>
  </si>
  <si>
    <t>Ръководител:</t>
  </si>
  <si>
    <t xml:space="preserve">Еврохолд България АД </t>
  </si>
  <si>
    <t>Съставил:</t>
  </si>
  <si>
    <t xml:space="preserve">    (Ас.Минчев)</t>
  </si>
  <si>
    <t>IV. Дял от печалбата на асоциирани и съвместни предприятия</t>
  </si>
  <si>
    <t xml:space="preserve">Консолидиран 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</si>
  <si>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</si>
  <si>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в края на периода (1+2-3)</t>
  </si>
  <si>
    <t>в края на периода (8+9-10)</t>
  </si>
  <si>
    <t xml:space="preserve">1. Булленд Инвестмъндс АДСИЦ </t>
  </si>
  <si>
    <t>2-1</t>
  </si>
  <si>
    <t>новопридобити дружества</t>
  </si>
  <si>
    <t>9-1</t>
  </si>
  <si>
    <t>Check 2012</t>
  </si>
  <si>
    <t>Check 2011</t>
  </si>
  <si>
    <t>2. Етропал АД</t>
  </si>
  <si>
    <t>3. УД Сентинел Асет Мениджмънт АД</t>
  </si>
  <si>
    <t>3.Таково осигуряване Сърбия</t>
  </si>
  <si>
    <t>4. Сава Табак</t>
  </si>
  <si>
    <t>5.Централен депозитар -Скопие</t>
  </si>
  <si>
    <t>6. PAID</t>
  </si>
  <si>
    <t>( И.Христов )</t>
  </si>
  <si>
    <t>(И.Христов)</t>
  </si>
  <si>
    <t>Дата на съставяне: 26.02.2015 г.</t>
  </si>
  <si>
    <t xml:space="preserve"> към 31.12.2014</t>
  </si>
  <si>
    <t>01.01.2014-31.12.2014 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</si>
</sst>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&quot; &quot;&quot;г.&quot;;@"/>
    <numFmt numFmtId="189" formatCode="#,##0;\(#.##0\)"/>
    <numFmt numFmtId="190" formatCode="dd/mm/yyyy&quot; &quot;&quot;г.&quot;;@"/>
    <numFmt numFmtId="191" formatCode="#,###;\(#.##\)"/>
    <numFmt numFmtId="192" formatCode="#,##0.0;\(#.##00\)"/>
    <numFmt numFmtId="193" formatCode="#,##0;\(#.##\)"/>
    <numFmt numFmtId="194" formatCode="#,##0;\(#.#\)"/>
    <numFmt numFmtId="195" formatCode="#,##0.0"/>
    <numFmt numFmtId="196" formatCode="#,##0.000"/>
    <numFmt numFmtId="197" formatCode="0.0"/>
    <numFmt numFmtId="198" formatCode="0.000"/>
    <numFmt numFmtId="199" formatCode="0.0000"/>
    <numFmt numFmtId="200" formatCode="#;\(#\)"/>
    <numFmt numFmtId="201" formatCode="[$-402]dd\ mmmm\ yyyy\ &quot;г.&quot;"/>
    <numFmt numFmtId="202" formatCode="_-* #,##0.0\ _л_в_-;\-* #,##0.0\ _л_в_-;_-* &quot;-&quot;??\ _л_в_-;_-@_-"/>
    <numFmt numFmtId="203" formatCode="_-* #,##0\ _л_в_-;\-* #,##0\ _л_в_-;_-* &quot;-&quot;??\ _л_в_-;_-@_-"/>
    <numFmt numFmtId="204" formatCode="_(* #,##0_);_(* \(#,##0\);_(* &quot;-&quot;??_);_(@_)"/>
    <numFmt numFmtId="205" formatCode="0.0%"/>
  </numFmts>
  <fonts count="67">
    <font>
      <sz val="10"/>
      <name val="Arial"/>
      <family val="0"/>
    </font>
    <font>
      <b/>
      <sz val="10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ms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vertical="top" wrapText="1"/>
      <protection/>
    </xf>
    <xf numFmtId="0" fontId="7" fillId="0" borderId="0" xfId="63" applyFont="1" applyBorder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vertical="center" wrapText="1"/>
      <protection/>
    </xf>
    <xf numFmtId="3" fontId="6" fillId="0" borderId="10" xfId="63" applyNumberFormat="1" applyFont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vertical="center" wrapText="1"/>
      <protection/>
    </xf>
    <xf numFmtId="0" fontId="7" fillId="0" borderId="10" xfId="63" applyFont="1" applyBorder="1" applyAlignment="1" applyProtection="1">
      <alignment vertical="center"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vertical="center" wrapText="1"/>
      <protection/>
    </xf>
    <xf numFmtId="0" fontId="8" fillId="0" borderId="10" xfId="63" applyFont="1" applyBorder="1" applyAlignment="1" applyProtection="1">
      <alignment horizontal="right" vertical="center" wrapText="1"/>
      <protection/>
    </xf>
    <xf numFmtId="49" fontId="8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8" fillId="0" borderId="10" xfId="63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3" fontId="7" fillId="0" borderId="10" xfId="63" applyNumberFormat="1" applyFont="1" applyBorder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0" fontId="8" fillId="0" borderId="11" xfId="63" applyFont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9" fillId="0" borderId="10" xfId="63" applyFont="1" applyBorder="1" applyAlignment="1" applyProtection="1">
      <alignment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6" fillId="0" borderId="10" xfId="63" applyNumberFormat="1" applyFont="1" applyBorder="1" applyAlignment="1" applyProtection="1">
      <alignment horizontal="centerContinuous" wrapText="1"/>
      <protection/>
    </xf>
    <xf numFmtId="3" fontId="7" fillId="0" borderId="10" xfId="63" applyNumberFormat="1" applyFont="1" applyFill="1" applyBorder="1" applyProtection="1">
      <alignment/>
      <protection/>
    </xf>
    <xf numFmtId="3" fontId="7" fillId="0" borderId="0" xfId="63" applyNumberFormat="1" applyFont="1" applyBorder="1" applyAlignment="1" applyProtection="1">
      <alignment horizontal="centerContinuous"/>
      <protection/>
    </xf>
    <xf numFmtId="3" fontId="7" fillId="0" borderId="13" xfId="63" applyNumberFormat="1" applyFont="1" applyBorder="1" applyAlignment="1" applyProtection="1">
      <alignment horizontal="centerContinuous"/>
      <protection/>
    </xf>
    <xf numFmtId="3" fontId="6" fillId="0" borderId="10" xfId="63" applyNumberFormat="1" applyFont="1" applyBorder="1" applyAlignment="1" applyProtection="1">
      <alignment horizontal="center" vertical="center" wrapText="1"/>
      <protection/>
    </xf>
    <xf numFmtId="3" fontId="6" fillId="0" borderId="14" xfId="63" applyNumberFormat="1" applyFont="1" applyBorder="1" applyAlignment="1" applyProtection="1">
      <alignment horizontal="center" vertical="center" wrapText="1"/>
      <protection/>
    </xf>
    <xf numFmtId="3" fontId="6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0" xfId="63" applyNumberFormat="1" applyFont="1" applyProtection="1">
      <alignment/>
      <protection/>
    </xf>
    <xf numFmtId="0" fontId="7" fillId="0" borderId="0" xfId="0" applyFont="1" applyAlignment="1">
      <alignment/>
    </xf>
    <xf numFmtId="0" fontId="7" fillId="0" borderId="0" xfId="63" applyFont="1" applyAlignment="1" applyProtection="1">
      <alignment horizontal="left" wrapText="1"/>
      <protection/>
    </xf>
    <xf numFmtId="3" fontId="7" fillId="0" borderId="0" xfId="61" applyNumberFormat="1" applyFont="1" applyAlignment="1" applyProtection="1">
      <alignment vertical="top" wrapText="1"/>
      <protection/>
    </xf>
    <xf numFmtId="3" fontId="7" fillId="0" borderId="0" xfId="0" applyNumberFormat="1" applyFont="1" applyAlignment="1">
      <alignment/>
    </xf>
    <xf numFmtId="0" fontId="7" fillId="0" borderId="0" xfId="62" applyFont="1" applyAlignment="1" applyProtection="1">
      <alignment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/>
    </xf>
    <xf numFmtId="190" fontId="6" fillId="0" borderId="0" xfId="61" applyNumberFormat="1" applyFont="1" applyBorder="1" applyAlignment="1" applyProtection="1">
      <alignment horizontal="left" vertical="top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49" fontId="8" fillId="0" borderId="10" xfId="62" applyNumberFormat="1" applyFont="1" applyBorder="1" applyAlignment="1" applyProtection="1">
      <alignment wrapText="1"/>
      <protection/>
    </xf>
    <xf numFmtId="3" fontId="7" fillId="0" borderId="10" xfId="62" applyNumberFormat="1" applyFont="1" applyFill="1" applyBorder="1" applyAlignment="1" applyProtection="1">
      <alignment wrapText="1"/>
      <protection/>
    </xf>
    <xf numFmtId="49" fontId="7" fillId="0" borderId="10" xfId="62" applyNumberFormat="1" applyFont="1" applyBorder="1" applyAlignment="1" applyProtection="1">
      <alignment horizont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7" fillId="0" borderId="0" xfId="62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3" fontId="7" fillId="0" borderId="0" xfId="62" applyNumberFormat="1" applyFont="1" applyFill="1" applyAlignment="1" applyProtection="1">
      <alignment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/>
    </xf>
    <xf numFmtId="3" fontId="7" fillId="0" borderId="0" xfId="61" applyNumberFormat="1" applyFont="1" applyFill="1" applyAlignment="1" applyProtection="1">
      <alignment vertical="top"/>
      <protection/>
    </xf>
    <xf numFmtId="3" fontId="7" fillId="0" borderId="0" xfId="61" applyNumberFormat="1" applyFont="1" applyFill="1" applyAlignment="1" applyProtection="1">
      <alignment horizontal="right" vertical="top" wrapText="1"/>
      <protection/>
    </xf>
    <xf numFmtId="3" fontId="6" fillId="0" borderId="0" xfId="61" applyNumberFormat="1" applyFont="1" applyFill="1" applyBorder="1" applyAlignment="1" applyProtection="1">
      <alignment vertical="top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1" fillId="0" borderId="0" xfId="62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centerContinuous" vertical="center" wrapText="1"/>
      <protection/>
    </xf>
    <xf numFmtId="0" fontId="1" fillId="0" borderId="0" xfId="61" applyFont="1" applyBorder="1" applyAlignment="1" applyProtection="1">
      <alignment horizontal="left" vertical="top"/>
      <protection/>
    </xf>
    <xf numFmtId="0" fontId="1" fillId="0" borderId="0" xfId="61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wrapText="1"/>
      <protection/>
    </xf>
    <xf numFmtId="0" fontId="3" fillId="0" borderId="10" xfId="62" applyFont="1" applyFill="1" applyBorder="1" applyAlignment="1" applyProtection="1">
      <alignment wrapText="1"/>
      <protection/>
    </xf>
    <xf numFmtId="0" fontId="1" fillId="0" borderId="10" xfId="62" applyFont="1" applyBorder="1" applyAlignment="1" applyProtection="1">
      <alignment horizontal="right" wrapText="1"/>
      <protection/>
    </xf>
    <xf numFmtId="0" fontId="1" fillId="0" borderId="10" xfId="62" applyFont="1" applyBorder="1" applyAlignment="1" applyProtection="1">
      <alignment wrapText="1"/>
      <protection/>
    </xf>
    <xf numFmtId="0" fontId="3" fillId="0" borderId="0" xfId="62" applyFont="1" applyBorder="1" applyAlignment="1" applyProtection="1">
      <alignment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10" xfId="61" applyNumberFormat="1" applyFont="1" applyFill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3" fontId="7" fillId="0" borderId="10" xfId="61" applyNumberFormat="1" applyFont="1" applyBorder="1" applyAlignment="1" applyProtection="1">
      <alignment vertical="top"/>
      <protection locked="0"/>
    </xf>
    <xf numFmtId="3" fontId="6" fillId="0" borderId="10" xfId="61" applyNumberFormat="1" applyFont="1" applyBorder="1" applyAlignment="1" applyProtection="1">
      <alignment horizontal="left" vertical="top" wrapText="1"/>
      <protection locked="0"/>
    </xf>
    <xf numFmtId="3" fontId="6" fillId="0" borderId="0" xfId="62" applyNumberFormat="1" applyFont="1" applyAlignment="1" applyProtection="1">
      <alignment wrapText="1"/>
      <protection locked="0"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10" fillId="33" borderId="10" xfId="61" applyFont="1" applyFill="1" applyBorder="1" applyAlignment="1" applyProtection="1">
      <alignment horizontal="left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vertical="top" wrapText="1"/>
      <protection/>
    </xf>
    <xf numFmtId="3" fontId="10" fillId="33" borderId="10" xfId="61" applyNumberFormat="1" applyFont="1" applyFill="1" applyBorder="1" applyAlignment="1" applyProtection="1">
      <alignment horizontal="left" vertical="top" wrapText="1"/>
      <protection/>
    </xf>
    <xf numFmtId="3" fontId="6" fillId="34" borderId="10" xfId="61" applyNumberFormat="1" applyFont="1" applyFill="1" applyBorder="1" applyAlignment="1" applyProtection="1">
      <alignment horizontal="right" vertical="top" wrapText="1"/>
      <protection/>
    </xf>
    <xf numFmtId="3" fontId="7" fillId="34" borderId="10" xfId="0" applyNumberFormat="1" applyFont="1" applyFill="1" applyBorder="1" applyAlignment="1" applyProtection="1">
      <alignment vertical="top" wrapText="1"/>
      <protection/>
    </xf>
    <xf numFmtId="0" fontId="12" fillId="33" borderId="10" xfId="61" applyFont="1" applyFill="1" applyBorder="1" applyAlignment="1" applyProtection="1">
      <alignment vertical="top" wrapText="1"/>
      <protection/>
    </xf>
    <xf numFmtId="0" fontId="7" fillId="0" borderId="10" xfId="61" applyFont="1" applyBorder="1" applyAlignment="1" applyProtection="1">
      <alignment horizontal="right" vertical="top" wrapText="1"/>
      <protection/>
    </xf>
    <xf numFmtId="3" fontId="12" fillId="33" borderId="10" xfId="61" applyNumberFormat="1" applyFont="1" applyFill="1" applyBorder="1" applyAlignment="1" applyProtection="1">
      <alignment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horizontal="right" vertical="top" wrapText="1"/>
      <protection/>
    </xf>
    <xf numFmtId="3" fontId="12" fillId="33" borderId="10" xfId="61" applyNumberFormat="1" applyFont="1" applyFill="1" applyBorder="1" applyAlignment="1" applyProtection="1">
      <alignment vertical="top"/>
      <protection/>
    </xf>
    <xf numFmtId="49" fontId="7" fillId="0" borderId="10" xfId="61" applyNumberFormat="1" applyFont="1" applyFill="1" applyBorder="1" applyAlignment="1" applyProtection="1">
      <alignment horizontal="right" vertical="top" wrapText="1"/>
      <protection/>
    </xf>
    <xf numFmtId="3" fontId="8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3" fontId="6" fillId="0" borderId="10" xfId="61" applyNumberFormat="1" applyFont="1" applyBorder="1" applyAlignment="1" applyProtection="1">
      <alignment horizontal="right" vertical="top" wrapText="1"/>
      <protection/>
    </xf>
    <xf numFmtId="3" fontId="12" fillId="33" borderId="10" xfId="0" applyNumberFormat="1" applyFont="1" applyFill="1" applyBorder="1" applyAlignment="1" applyProtection="1">
      <alignment vertical="top" wrapText="1"/>
      <protection/>
    </xf>
    <xf numFmtId="3" fontId="12" fillId="33" borderId="10" xfId="0" applyNumberFormat="1" applyFont="1" applyFill="1" applyBorder="1" applyAlignment="1" applyProtection="1">
      <alignment vertical="top"/>
      <protection/>
    </xf>
    <xf numFmtId="3" fontId="10" fillId="33" borderId="10" xfId="61" applyNumberFormat="1" applyFont="1" applyFill="1" applyBorder="1" applyAlignment="1" applyProtection="1">
      <alignment vertical="top" wrapText="1"/>
      <protection/>
    </xf>
    <xf numFmtId="0" fontId="12" fillId="33" borderId="10" xfId="61" applyNumberFormat="1" applyFont="1" applyFill="1" applyBorder="1" applyAlignment="1" applyProtection="1">
      <alignment vertical="top" wrapText="1"/>
      <protection/>
    </xf>
    <xf numFmtId="49" fontId="6" fillId="0" borderId="10" xfId="61" applyNumberFormat="1" applyFont="1" applyFill="1" applyBorder="1" applyAlignment="1" applyProtection="1">
      <alignment horizontal="right" vertical="top" wrapText="1"/>
      <protection/>
    </xf>
    <xf numFmtId="0" fontId="10" fillId="33" borderId="10" xfId="61" applyFont="1" applyFill="1" applyBorder="1" applyAlignment="1" applyProtection="1">
      <alignment vertical="top" wrapText="1"/>
      <protection/>
    </xf>
    <xf numFmtId="3" fontId="8" fillId="34" borderId="10" xfId="61" applyNumberFormat="1" applyFont="1" applyFill="1" applyBorder="1" applyAlignment="1" applyProtection="1">
      <alignment horizontal="right" vertical="top" wrapText="1"/>
      <protection/>
    </xf>
    <xf numFmtId="3" fontId="7" fillId="34" borderId="10" xfId="0" applyNumberFormat="1" applyFont="1" applyFill="1" applyBorder="1" applyAlignment="1" applyProtection="1">
      <alignment vertical="top"/>
      <protection/>
    </xf>
    <xf numFmtId="3" fontId="7" fillId="0" borderId="10" xfId="0" applyNumberFormat="1" applyFont="1" applyBorder="1" applyAlignment="1" applyProtection="1">
      <alignment vertical="top"/>
      <protection/>
    </xf>
    <xf numFmtId="3" fontId="10" fillId="33" borderId="10" xfId="61" applyNumberFormat="1" applyFont="1" applyFill="1" applyBorder="1" applyAlignment="1" applyProtection="1">
      <alignment vertical="center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Fill="1" applyAlignment="1" applyProtection="1">
      <alignment vertical="top" wrapText="1"/>
      <protection locked="0"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Alignment="1">
      <alignment horizontal="left" vertical="top" wrapText="1"/>
      <protection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0" xfId="62" applyNumberFormat="1" applyFont="1" applyAlignment="1" applyProtection="1">
      <alignment wrapText="1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0" fontId="7" fillId="0" borderId="10" xfId="61" applyFont="1" applyBorder="1" applyAlignment="1" applyProtection="1">
      <alignment vertical="top" wrapText="1"/>
      <protection/>
    </xf>
    <xf numFmtId="3" fontId="7" fillId="0" borderId="0" xfId="61" applyNumberFormat="1" applyFont="1" applyFill="1" applyBorder="1" applyAlignment="1">
      <alignment vertical="top" wrapText="1"/>
      <protection/>
    </xf>
    <xf numFmtId="0" fontId="14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Continuous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Continuous"/>
      <protection/>
    </xf>
    <xf numFmtId="0" fontId="14" fillId="0" borderId="0" xfId="64" applyFont="1" applyProtection="1">
      <alignment/>
      <protection/>
    </xf>
    <xf numFmtId="0" fontId="14" fillId="0" borderId="0" xfId="64" applyFont="1" applyAlignment="1" applyProtection="1">
      <alignment horizontal="center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4" applyFont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wrapText="1"/>
      <protection/>
    </xf>
    <xf numFmtId="0" fontId="13" fillId="0" borderId="0" xfId="62" applyFont="1" applyAlignment="1">
      <alignment wrapText="1"/>
      <protection/>
    </xf>
    <xf numFmtId="0" fontId="13" fillId="0" borderId="15" xfId="64" applyFont="1" applyBorder="1" applyAlignment="1">
      <alignment horizontal="centerContinuous" vertical="center" wrapText="1"/>
      <protection/>
    </xf>
    <xf numFmtId="49" fontId="13" fillId="0" borderId="15" xfId="64" applyNumberFormat="1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centerContinuous" vertical="center" wrapText="1"/>
      <protection/>
    </xf>
    <xf numFmtId="0" fontId="13" fillId="0" borderId="1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Continuous" vertical="center" wrapText="1"/>
      <protection/>
    </xf>
    <xf numFmtId="0" fontId="13" fillId="0" borderId="14" xfId="64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left" vertical="center" wrapText="1"/>
      <protection/>
    </xf>
    <xf numFmtId="0" fontId="13" fillId="34" borderId="16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Continuous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49" fontId="13" fillId="0" borderId="17" xfId="64" applyNumberFormat="1" applyFont="1" applyBorder="1" applyAlignment="1">
      <alignment horizontal="centerContinuous" vertical="center" wrapText="1"/>
      <protection/>
    </xf>
    <xf numFmtId="0" fontId="13" fillId="0" borderId="18" xfId="64" applyFont="1" applyBorder="1" applyAlignment="1">
      <alignment horizontal="centerContinuous" vertical="center" wrapText="1"/>
      <protection/>
    </xf>
    <xf numFmtId="0" fontId="13" fillId="0" borderId="19" xfId="64" applyFont="1" applyBorder="1" applyAlignment="1">
      <alignment horizontal="centerContinuous" vertical="center" wrapText="1"/>
      <protection/>
    </xf>
    <xf numFmtId="0" fontId="13" fillId="0" borderId="15" xfId="64" applyFont="1" applyBorder="1" applyAlignment="1">
      <alignment horizontal="left" vertical="center" wrapText="1"/>
      <protection/>
    </xf>
    <xf numFmtId="0" fontId="13" fillId="34" borderId="18" xfId="64" applyFont="1" applyFill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Continuous" vertical="center" wrapText="1"/>
      <protection/>
    </xf>
    <xf numFmtId="0" fontId="14" fillId="0" borderId="20" xfId="0" applyFont="1" applyBorder="1" applyAlignment="1">
      <alignment horizontal="centerContinuous" vertical="center" wrapText="1"/>
    </xf>
    <xf numFmtId="0" fontId="13" fillId="0" borderId="12" xfId="64" applyFont="1" applyBorder="1" applyAlignment="1">
      <alignment horizontal="centerContinuous" vertical="center" wrapText="1"/>
      <protection/>
    </xf>
    <xf numFmtId="0" fontId="13" fillId="0" borderId="2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3" fillId="34" borderId="12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34" borderId="10" xfId="64" applyNumberFormat="1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3" fontId="14" fillId="0" borderId="0" xfId="64" applyNumberFormat="1" applyFont="1" applyBorder="1" applyProtection="1">
      <alignment/>
      <protection/>
    </xf>
    <xf numFmtId="0" fontId="14" fillId="0" borderId="0" xfId="64" applyFont="1" applyBorder="1" applyProtection="1">
      <alignment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0" xfId="64" applyFont="1" applyBorder="1">
      <alignment/>
      <protection/>
    </xf>
    <xf numFmtId="49" fontId="13" fillId="0" borderId="14" xfId="64" applyNumberFormat="1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wrapText="1"/>
      <protection/>
    </xf>
    <xf numFmtId="49" fontId="14" fillId="0" borderId="10" xfId="64" applyNumberFormat="1" applyFont="1" applyBorder="1" applyAlignment="1">
      <alignment horizontal="center" wrapText="1"/>
      <protection/>
    </xf>
    <xf numFmtId="3" fontId="14" fillId="0" borderId="0" xfId="64" applyNumberFormat="1" applyFont="1" applyBorder="1" applyAlignment="1" applyProtection="1">
      <alignment vertical="center"/>
      <protection locked="0"/>
    </xf>
    <xf numFmtId="0" fontId="14" fillId="0" borderId="0" xfId="64" applyFont="1" applyBorder="1" applyProtection="1">
      <alignment/>
      <protection locked="0"/>
    </xf>
    <xf numFmtId="0" fontId="14" fillId="0" borderId="0" xfId="64" applyFont="1" applyBorder="1" applyAlignment="1" applyProtection="1">
      <alignment horizontal="center"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4" fillId="0" borderId="0" xfId="64" applyFont="1" applyAlignment="1" applyProtection="1">
      <alignment wrapText="1"/>
      <protection locked="0"/>
    </xf>
    <xf numFmtId="49" fontId="14" fillId="0" borderId="0" xfId="64" applyNumberFormat="1" applyFont="1" applyAlignment="1" applyProtection="1">
      <alignment horizontal="center" wrapText="1"/>
      <protection locked="0"/>
    </xf>
    <xf numFmtId="0" fontId="14" fillId="0" borderId="0" xfId="64" applyFont="1" applyProtection="1">
      <alignment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0" xfId="61" applyFont="1" applyAlignment="1" applyProtection="1">
      <alignment vertical="top" wrapText="1"/>
      <protection locked="0"/>
    </xf>
    <xf numFmtId="0" fontId="15" fillId="0" borderId="0" xfId="62" applyFont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7" fillId="0" borderId="0" xfId="61" applyNumberFormat="1" applyFont="1" applyFill="1" applyAlignment="1" applyProtection="1">
      <alignment vertical="top"/>
      <protection/>
    </xf>
    <xf numFmtId="3" fontId="6" fillId="0" borderId="0" xfId="61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3" fontId="17" fillId="0" borderId="0" xfId="61" applyNumberFormat="1" applyFont="1" applyAlignment="1" applyProtection="1">
      <alignment vertical="top" wrapText="1"/>
      <protection locked="0"/>
    </xf>
    <xf numFmtId="49" fontId="18" fillId="0" borderId="0" xfId="61" applyNumberFormat="1" applyFont="1" applyBorder="1" applyAlignment="1" applyProtection="1">
      <alignment vertical="top" wrapText="1"/>
      <protection locked="0"/>
    </xf>
    <xf numFmtId="0" fontId="19" fillId="0" borderId="0" xfId="61" applyFont="1" applyAlignment="1" applyProtection="1">
      <alignment vertical="top" wrapText="1"/>
      <protection locked="0"/>
    </xf>
    <xf numFmtId="0" fontId="19" fillId="0" borderId="0" xfId="61" applyFont="1" applyBorder="1" applyAlignment="1" applyProtection="1">
      <alignment vertical="top" wrapText="1"/>
      <protection locked="0"/>
    </xf>
    <xf numFmtId="0" fontId="7" fillId="0" borderId="0" xfId="56" applyFont="1" applyAlignment="1">
      <alignment horizontal="centerContinuous" vertical="center" wrapText="1"/>
      <protection/>
    </xf>
    <xf numFmtId="0" fontId="7" fillId="0" borderId="0" xfId="60" applyFont="1">
      <alignment/>
      <protection/>
    </xf>
    <xf numFmtId="0" fontId="6" fillId="0" borderId="0" xfId="56" applyFont="1" applyAlignment="1" applyProtection="1">
      <alignment horizontal="center" vertical="center"/>
      <protection/>
    </xf>
    <xf numFmtId="49" fontId="6" fillId="0" borderId="0" xfId="56" applyNumberFormat="1" applyFont="1" applyAlignment="1" applyProtection="1">
      <alignment horizontal="center" vertical="center"/>
      <protection/>
    </xf>
    <xf numFmtId="1" fontId="6" fillId="0" borderId="0" xfId="56" applyNumberFormat="1" applyFont="1" applyAlignment="1" applyProtection="1">
      <alignment horizontal="center" vertical="center"/>
      <protection/>
    </xf>
    <xf numFmtId="0" fontId="7" fillId="0" borderId="0" xfId="60" applyFont="1" applyProtection="1">
      <alignment/>
      <protection/>
    </xf>
    <xf numFmtId="1" fontId="7" fillId="0" borderId="0" xfId="60" applyNumberFormat="1" applyFont="1" applyProtection="1">
      <alignment/>
      <protection/>
    </xf>
    <xf numFmtId="0" fontId="7" fillId="0" borderId="0" xfId="56" applyFont="1" applyAlignment="1">
      <alignment/>
      <protection/>
    </xf>
    <xf numFmtId="0" fontId="6" fillId="0" borderId="0" xfId="59" applyFont="1" applyAlignment="1" applyProtection="1">
      <alignment horizontal="left" vertical="justify"/>
      <protection/>
    </xf>
    <xf numFmtId="0" fontId="3" fillId="0" borderId="0" xfId="61" applyFont="1" applyAlignment="1" applyProtection="1">
      <alignment vertical="top"/>
      <protection/>
    </xf>
    <xf numFmtId="1" fontId="7" fillId="0" borderId="0" xfId="60" applyNumberFormat="1" applyFont="1" applyProtection="1">
      <alignment/>
      <protection locked="0"/>
    </xf>
    <xf numFmtId="0" fontId="7" fillId="0" borderId="0" xfId="59" applyFont="1" applyAlignment="1">
      <alignment horizontal="center"/>
      <protection/>
    </xf>
    <xf numFmtId="1" fontId="6" fillId="0" borderId="0" xfId="59" applyNumberFormat="1" applyFont="1" applyBorder="1" applyAlignment="1" applyProtection="1">
      <alignment vertical="justify" wrapText="1"/>
      <protection/>
    </xf>
    <xf numFmtId="0" fontId="19" fillId="0" borderId="0" xfId="61" applyFont="1" applyAlignment="1" applyProtection="1">
      <alignment vertical="top" wrapText="1"/>
      <protection/>
    </xf>
    <xf numFmtId="1" fontId="7" fillId="0" borderId="0" xfId="59" applyNumberFormat="1" applyFont="1" applyBorder="1" applyAlignment="1" applyProtection="1">
      <alignment vertical="justify" wrapText="1"/>
      <protection locked="0"/>
    </xf>
    <xf numFmtId="1" fontId="7" fillId="0" borderId="0" xfId="59" applyNumberFormat="1" applyFont="1" applyBorder="1" applyAlignment="1">
      <alignment vertical="justify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49" fontId="6" fillId="0" borderId="0" xfId="56" applyNumberFormat="1" applyFont="1" applyAlignment="1" applyProtection="1">
      <alignment horizontal="left" vertical="center" wrapText="1"/>
      <protection/>
    </xf>
    <xf numFmtId="1" fontId="7" fillId="0" borderId="0" xfId="56" applyNumberFormat="1" applyFont="1" applyAlignment="1" applyProtection="1">
      <alignment horizontal="left" vertical="center" wrapText="1"/>
      <protection/>
    </xf>
    <xf numFmtId="0" fontId="6" fillId="0" borderId="0" xfId="56" applyFont="1" applyProtection="1">
      <alignment/>
      <protection/>
    </xf>
    <xf numFmtId="0" fontId="6" fillId="0" borderId="14" xfId="56" applyFont="1" applyBorder="1" applyAlignment="1" applyProtection="1">
      <alignment horizontal="centerContinuous" vertical="center" wrapText="1"/>
      <protection/>
    </xf>
    <xf numFmtId="49" fontId="6" fillId="0" borderId="16" xfId="56" applyNumberFormat="1" applyFont="1" applyBorder="1" applyAlignment="1" applyProtection="1">
      <alignment horizontal="center" vertical="center" wrapText="1"/>
      <protection/>
    </xf>
    <xf numFmtId="1" fontId="6" fillId="0" borderId="11" xfId="56" applyNumberFormat="1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Continuous" vertical="center" wrapText="1"/>
      <protection/>
    </xf>
    <xf numFmtId="0" fontId="6" fillId="0" borderId="0" xfId="56" applyFont="1" applyBorder="1" applyProtection="1">
      <alignment/>
      <protection/>
    </xf>
    <xf numFmtId="0" fontId="6" fillId="0" borderId="0" xfId="60" applyFont="1" applyProtection="1">
      <alignment/>
      <protection/>
    </xf>
    <xf numFmtId="0" fontId="6" fillId="0" borderId="0" xfId="60" applyFont="1">
      <alignment/>
      <protection/>
    </xf>
    <xf numFmtId="49" fontId="6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left" vertical="center" wrapText="1"/>
      <protection/>
    </xf>
    <xf numFmtId="0" fontId="6" fillId="0" borderId="10" xfId="56" applyFont="1" applyBorder="1" applyProtection="1">
      <alignment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0" xfId="56" applyFont="1" applyBorder="1" applyProtection="1">
      <alignment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49" fontId="7" fillId="0" borderId="10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right" vertical="center" wrapText="1"/>
      <protection/>
    </xf>
    <xf numFmtId="49" fontId="6" fillId="0" borderId="10" xfId="56" applyNumberFormat="1" applyFont="1" applyBorder="1" applyAlignment="1" applyProtection="1">
      <alignment horizontal="left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Border="1" applyAlignment="1" applyProtection="1">
      <alignment horizontal="right" vertical="center" wrapText="1"/>
      <protection/>
    </xf>
    <xf numFmtId="0" fontId="7" fillId="0" borderId="0" xfId="60" applyFont="1" applyBorder="1">
      <alignment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6" fillId="0" borderId="11" xfId="56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right" vertical="center" wrapText="1"/>
      <protection/>
    </xf>
    <xf numFmtId="0" fontId="7" fillId="0" borderId="10" xfId="56" applyFont="1" applyBorder="1" applyAlignment="1" applyProtection="1">
      <alignment horizontal="right"/>
      <protection/>
    </xf>
    <xf numFmtId="0" fontId="7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 quotePrefix="1">
      <alignment horizontal="left" vertical="center" wrapText="1"/>
      <protection/>
    </xf>
    <xf numFmtId="3" fontId="7" fillId="0" borderId="0" xfId="60" applyNumberFormat="1" applyFont="1">
      <alignment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1" fontId="7" fillId="0" borderId="0" xfId="56" applyNumberFormat="1" applyFont="1" applyBorder="1" applyAlignment="1" applyProtection="1">
      <alignment horizontal="left" vertical="center" wrapText="1"/>
      <protection/>
    </xf>
    <xf numFmtId="1" fontId="7" fillId="0" borderId="0" xfId="56" applyNumberFormat="1" applyFont="1" applyBorder="1" applyProtection="1">
      <alignment/>
      <protection/>
    </xf>
    <xf numFmtId="49" fontId="6" fillId="0" borderId="0" xfId="56" applyNumberFormat="1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/>
      <protection/>
    </xf>
    <xf numFmtId="0" fontId="6" fillId="0" borderId="0" xfId="60" applyFont="1" applyAlignment="1" applyProtection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56" applyFont="1" applyProtection="1">
      <alignment/>
      <protection locked="0"/>
    </xf>
    <xf numFmtId="0" fontId="7" fillId="0" borderId="0" xfId="60" applyFont="1" applyProtection="1">
      <alignment/>
      <protection locked="0"/>
    </xf>
    <xf numFmtId="49" fontId="7" fillId="0" borderId="0" xfId="60" applyNumberFormat="1" applyFont="1" applyProtection="1">
      <alignment/>
      <protection locked="0"/>
    </xf>
    <xf numFmtId="49" fontId="7" fillId="0" borderId="0" xfId="60" applyNumberFormat="1" applyFont="1">
      <alignment/>
      <protection/>
    </xf>
    <xf numFmtId="0" fontId="7" fillId="0" borderId="0" xfId="57" applyFont="1" applyAlignment="1" applyProtection="1">
      <alignment vertical="center" wrapText="1"/>
      <protection locked="0"/>
    </xf>
    <xf numFmtId="49" fontId="7" fillId="0" borderId="0" xfId="57" applyNumberFormat="1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57" applyFont="1" applyAlignment="1" applyProtection="1">
      <alignment horizontal="centerContinuous" vertical="center" wrapText="1"/>
      <protection locked="0"/>
    </xf>
    <xf numFmtId="0" fontId="6" fillId="0" borderId="0" xfId="59" applyFont="1" applyAlignment="1" applyProtection="1">
      <alignment vertical="justify"/>
      <protection/>
    </xf>
    <xf numFmtId="0" fontId="6" fillId="0" borderId="0" xfId="59" applyFont="1" applyBorder="1" applyAlignment="1" applyProtection="1">
      <alignment vertical="justify"/>
      <protection/>
    </xf>
    <xf numFmtId="0" fontId="19" fillId="0" borderId="0" xfId="59" applyFont="1" applyAlignment="1" applyProtection="1">
      <alignment horizontal="left"/>
      <protection/>
    </xf>
    <xf numFmtId="0" fontId="6" fillId="0" borderId="0" xfId="59" applyFont="1" applyBorder="1" applyAlignment="1" applyProtection="1">
      <alignment vertical="justify" wrapText="1"/>
      <protection/>
    </xf>
    <xf numFmtId="49" fontId="6" fillId="0" borderId="0" xfId="59" applyNumberFormat="1" applyFont="1" applyBorder="1" applyAlignment="1" applyProtection="1">
      <alignment vertical="justify" wrapText="1"/>
      <protection/>
    </xf>
    <xf numFmtId="0" fontId="7" fillId="0" borderId="0" xfId="59" applyFont="1" applyBorder="1" applyAlignment="1" applyProtection="1">
      <alignment vertical="justify" wrapText="1"/>
      <protection/>
    </xf>
    <xf numFmtId="0" fontId="6" fillId="0" borderId="14" xfId="57" applyFont="1" applyBorder="1" applyAlignment="1" applyProtection="1">
      <alignment horizontal="centerContinuous" vertical="center" wrapText="1"/>
      <protection/>
    </xf>
    <xf numFmtId="49" fontId="6" fillId="0" borderId="16" xfId="57" applyNumberFormat="1" applyFont="1" applyBorder="1" applyAlignment="1" applyProtection="1">
      <alignment horizontal="center" vertical="center" wrapText="1"/>
      <protection/>
    </xf>
    <xf numFmtId="0" fontId="6" fillId="0" borderId="22" xfId="57" applyFont="1" applyBorder="1" applyAlignment="1" applyProtection="1">
      <alignment horizontal="centerContinuous" vertical="center" wrapText="1"/>
      <protection/>
    </xf>
    <xf numFmtId="0" fontId="6" fillId="0" borderId="11" xfId="57" applyFont="1" applyBorder="1" applyAlignment="1" applyProtection="1">
      <alignment horizontal="centerContinuous" vertical="center" wrapText="1"/>
      <protection/>
    </xf>
    <xf numFmtId="0" fontId="6" fillId="0" borderId="10" xfId="57" applyFont="1" applyBorder="1" applyAlignment="1" applyProtection="1">
      <alignment horizontal="centerContinuous" vertical="center" wrapText="1"/>
      <protection/>
    </xf>
    <xf numFmtId="0" fontId="6" fillId="0" borderId="0" xfId="60" applyFont="1" applyBorder="1" applyProtection="1">
      <alignment/>
      <protection/>
    </xf>
    <xf numFmtId="49" fontId="6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16" xfId="57" applyFont="1" applyBorder="1" applyAlignment="1" applyProtection="1">
      <alignment horizontal="center" vertical="center" wrapText="1"/>
      <protection/>
    </xf>
    <xf numFmtId="178" fontId="6" fillId="0" borderId="10" xfId="45" applyFont="1" applyBorder="1" applyAlignment="1" applyProtection="1">
      <alignment horizontal="centerContinuous" vertical="center" wrapText="1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horizontal="center" vertical="center" wrapText="1"/>
      <protection/>
    </xf>
    <xf numFmtId="0" fontId="7" fillId="0" borderId="12" xfId="57" applyFont="1" applyBorder="1" applyAlignment="1" applyProtection="1">
      <alignment horizontal="center" vertical="center" wrapText="1"/>
      <protection/>
    </xf>
    <xf numFmtId="0" fontId="7" fillId="0" borderId="0" xfId="60" applyFont="1" applyBorder="1" applyProtection="1">
      <alignment/>
      <protection/>
    </xf>
    <xf numFmtId="0" fontId="6" fillId="0" borderId="10" xfId="57" applyFont="1" applyBorder="1" applyAlignment="1" applyProtection="1">
      <alignment horizontal="left" vertical="center" wrapText="1"/>
      <protection/>
    </xf>
    <xf numFmtId="49" fontId="6" fillId="0" borderId="10" xfId="57" applyNumberFormat="1" applyFont="1" applyBorder="1" applyAlignment="1" applyProtection="1">
      <alignment horizontal="left" vertical="center" wrapText="1"/>
      <protection/>
    </xf>
    <xf numFmtId="0" fontId="7" fillId="0" borderId="10" xfId="57" applyFont="1" applyBorder="1" applyAlignment="1" applyProtection="1">
      <alignment horizontal="left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right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58" applyFont="1" applyAlignment="1">
      <alignment horizontal="left" vertical="center" wrapText="1"/>
      <protection/>
    </xf>
    <xf numFmtId="49" fontId="7" fillId="0" borderId="0" xfId="58" applyNumberFormat="1" applyFont="1" applyAlignment="1">
      <alignment horizontal="left" vertical="center" wrapText="1"/>
      <protection/>
    </xf>
    <xf numFmtId="49" fontId="6" fillId="0" borderId="0" xfId="58" applyNumberFormat="1" applyFont="1" applyAlignment="1">
      <alignment horizontal="centerContinuous" vertical="center" wrapText="1"/>
      <protection/>
    </xf>
    <xf numFmtId="0" fontId="6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6" fillId="0" borderId="0" xfId="59" applyFont="1" applyAlignment="1">
      <alignment vertical="justify"/>
      <protection/>
    </xf>
    <xf numFmtId="0" fontId="6" fillId="0" borderId="0" xfId="59" applyFont="1" applyBorder="1" applyAlignment="1">
      <alignment vertical="justify"/>
      <protection/>
    </xf>
    <xf numFmtId="0" fontId="7" fillId="0" borderId="0" xfId="59" applyFont="1" applyAlignment="1">
      <alignment horizontal="center"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6" fillId="0" borderId="0" xfId="60" applyFont="1">
      <alignment/>
      <protection/>
    </xf>
    <xf numFmtId="0" fontId="6" fillId="0" borderId="10" xfId="58" applyFont="1" applyBorder="1" applyAlignment="1">
      <alignment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0" fontId="7" fillId="0" borderId="0" xfId="60" applyNumberFormat="1" applyFont="1">
      <alignment/>
      <protection/>
    </xf>
    <xf numFmtId="0" fontId="8" fillId="0" borderId="10" xfId="58" applyFont="1" applyBorder="1" applyAlignment="1">
      <alignment horizontal="right" vertical="center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0" fontId="7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Border="1" applyAlignment="1">
      <alignment horizontal="left" vertical="center" wrapText="1"/>
      <protection/>
    </xf>
    <xf numFmtId="49" fontId="6" fillId="0" borderId="0" xfId="58" applyNumberFormat="1" applyFont="1" applyProtection="1">
      <alignment/>
      <protection locked="0"/>
    </xf>
    <xf numFmtId="0" fontId="7" fillId="0" borderId="0" xfId="58" applyFont="1">
      <alignment/>
      <protection/>
    </xf>
    <xf numFmtId="49" fontId="7" fillId="0" borderId="0" xfId="58" applyNumberFormat="1" applyFont="1">
      <alignment/>
      <protection/>
    </xf>
    <xf numFmtId="49" fontId="7" fillId="0" borderId="0" xfId="60" applyNumberFormat="1" applyFont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3" fontId="7" fillId="0" borderId="11" xfId="63" applyNumberFormat="1" applyFont="1" applyBorder="1" applyAlignment="1" applyProtection="1">
      <alignment horizontal="center" vertical="center"/>
      <protection/>
    </xf>
    <xf numFmtId="3" fontId="8" fillId="0" borderId="11" xfId="63" applyNumberFormat="1" applyFont="1" applyBorder="1" applyAlignment="1" applyProtection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3" fontId="6" fillId="0" borderId="0" xfId="61" applyNumberFormat="1" applyFont="1" applyBorder="1" applyAlignment="1" applyProtection="1">
      <alignment horizontal="left" vertical="top"/>
      <protection/>
    </xf>
    <xf numFmtId="0" fontId="18" fillId="0" borderId="0" xfId="59" applyFont="1" applyAlignment="1" applyProtection="1">
      <alignment horizontal="left"/>
      <protection/>
    </xf>
    <xf numFmtId="0" fontId="0" fillId="0" borderId="0" xfId="0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7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0" borderId="0" xfId="59" applyFont="1" applyAlignment="1" applyProtection="1">
      <alignment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185" fontId="7" fillId="35" borderId="10" xfId="61" applyNumberFormat="1" applyFont="1" applyFill="1" applyBorder="1" applyAlignment="1" applyProtection="1">
      <alignment vertical="top" wrapText="1"/>
      <protection locked="0"/>
    </xf>
    <xf numFmtId="185" fontId="7" fillId="36" borderId="10" xfId="61" applyNumberFormat="1" applyFont="1" applyFill="1" applyBorder="1" applyAlignment="1">
      <alignment vertical="top"/>
      <protection/>
    </xf>
    <xf numFmtId="185" fontId="7" fillId="37" borderId="10" xfId="61" applyNumberFormat="1" applyFont="1" applyFill="1" applyBorder="1" applyAlignment="1" applyProtection="1">
      <alignment vertical="top" wrapText="1"/>
      <protection locked="0"/>
    </xf>
    <xf numFmtId="185" fontId="7" fillId="35" borderId="10" xfId="61" applyNumberFormat="1" applyFont="1" applyFill="1" applyBorder="1" applyAlignment="1">
      <alignment vertical="top"/>
      <protection/>
    </xf>
    <xf numFmtId="185" fontId="7" fillId="37" borderId="10" xfId="63" applyNumberFormat="1" applyFont="1" applyFill="1" applyBorder="1" applyProtection="1">
      <alignment/>
      <protection/>
    </xf>
    <xf numFmtId="185" fontId="7" fillId="37" borderId="10" xfId="0" applyNumberFormat="1" applyFont="1" applyFill="1" applyBorder="1" applyAlignment="1">
      <alignment/>
    </xf>
    <xf numFmtId="185" fontId="7" fillId="37" borderId="10" xfId="62" applyNumberFormat="1" applyFont="1" applyFill="1" applyBorder="1" applyAlignment="1" applyProtection="1">
      <alignment wrapText="1"/>
      <protection/>
    </xf>
    <xf numFmtId="185" fontId="6" fillId="0" borderId="10" xfId="62" applyNumberFormat="1" applyFont="1" applyFill="1" applyBorder="1" applyAlignment="1" applyProtection="1">
      <alignment wrapText="1"/>
      <protection/>
    </xf>
    <xf numFmtId="185" fontId="7" fillId="0" borderId="10" xfId="62" applyNumberFormat="1" applyFont="1" applyFill="1" applyBorder="1" applyAlignment="1" applyProtection="1">
      <alignment wrapText="1"/>
      <protection/>
    </xf>
    <xf numFmtId="185" fontId="13" fillId="34" borderId="10" xfId="64" applyNumberFormat="1" applyFont="1" applyFill="1" applyBorder="1" applyAlignment="1" applyProtection="1">
      <alignment vertical="center"/>
      <protection/>
    </xf>
    <xf numFmtId="185" fontId="14" fillId="0" borderId="10" xfId="64" applyNumberFormat="1" applyFont="1" applyBorder="1" applyAlignment="1" applyProtection="1">
      <alignment vertical="center"/>
      <protection/>
    </xf>
    <xf numFmtId="185" fontId="14" fillId="34" borderId="10" xfId="64" applyNumberFormat="1" applyFont="1" applyFill="1" applyBorder="1" applyAlignment="1" applyProtection="1">
      <alignment vertical="center"/>
      <protection/>
    </xf>
    <xf numFmtId="185" fontId="14" fillId="0" borderId="10" xfId="64" applyNumberFormat="1" applyFont="1" applyBorder="1" applyAlignment="1" applyProtection="1">
      <alignment horizontal="center" vertical="center"/>
      <protection/>
    </xf>
    <xf numFmtId="185" fontId="14" fillId="37" borderId="10" xfId="64" applyNumberFormat="1" applyFont="1" applyFill="1" applyBorder="1" applyAlignment="1" applyProtection="1">
      <alignment vertical="center"/>
      <protection locked="0"/>
    </xf>
    <xf numFmtId="185" fontId="14" fillId="37" borderId="10" xfId="64" applyNumberFormat="1" applyFont="1" applyFill="1" applyBorder="1" applyAlignment="1" applyProtection="1">
      <alignment horizontal="center" vertical="center"/>
      <protection locked="0"/>
    </xf>
    <xf numFmtId="185" fontId="14" fillId="34" borderId="16" xfId="64" applyNumberFormat="1" applyFont="1" applyFill="1" applyBorder="1" applyAlignment="1" applyProtection="1">
      <alignment vertical="center"/>
      <protection/>
    </xf>
    <xf numFmtId="185" fontId="14" fillId="34" borderId="16" xfId="64" applyNumberFormat="1" applyFont="1" applyFill="1" applyBorder="1" applyAlignment="1" applyProtection="1">
      <alignment horizontal="center" vertical="center"/>
      <protection/>
    </xf>
    <xf numFmtId="185" fontId="14" fillId="34" borderId="14" xfId="64" applyNumberFormat="1" applyFont="1" applyFill="1" applyBorder="1" applyAlignment="1" applyProtection="1">
      <alignment vertical="center"/>
      <protection locked="0"/>
    </xf>
    <xf numFmtId="185" fontId="14" fillId="34" borderId="22" xfId="64" applyNumberFormat="1" applyFont="1" applyFill="1" applyBorder="1" applyAlignment="1" applyProtection="1">
      <alignment vertical="center"/>
      <protection locked="0"/>
    </xf>
    <xf numFmtId="185" fontId="14" fillId="34" borderId="11" xfId="64" applyNumberFormat="1" applyFont="1" applyFill="1" applyBorder="1" applyAlignment="1" applyProtection="1">
      <alignment vertical="center"/>
      <protection locked="0"/>
    </xf>
    <xf numFmtId="185" fontId="14" fillId="0" borderId="14" xfId="64" applyNumberFormat="1" applyFont="1" applyFill="1" applyBorder="1" applyAlignment="1" applyProtection="1">
      <alignment vertical="center"/>
      <protection/>
    </xf>
    <xf numFmtId="185" fontId="14" fillId="0" borderId="12" xfId="64" applyNumberFormat="1" applyFont="1" applyBorder="1" applyAlignment="1" applyProtection="1">
      <alignment vertical="center"/>
      <protection/>
    </xf>
    <xf numFmtId="185" fontId="14" fillId="0" borderId="12" xfId="64" applyNumberFormat="1" applyFont="1" applyBorder="1" applyAlignment="1" applyProtection="1">
      <alignment horizontal="center" vertical="center"/>
      <protection/>
    </xf>
    <xf numFmtId="185" fontId="14" fillId="35" borderId="10" xfId="64" applyNumberFormat="1" applyFont="1" applyFill="1" applyBorder="1" applyAlignment="1" applyProtection="1">
      <alignment vertical="center"/>
      <protection locked="0"/>
    </xf>
    <xf numFmtId="185" fontId="14" fillId="35" borderId="10" xfId="64" applyNumberFormat="1" applyFont="1" applyFill="1" applyBorder="1" applyAlignment="1" applyProtection="1">
      <alignment horizontal="center" vertical="center"/>
      <protection locked="0"/>
    </xf>
    <xf numFmtId="185" fontId="13" fillId="0" borderId="10" xfId="64" applyNumberFormat="1" applyFont="1" applyBorder="1" applyAlignment="1" applyProtection="1">
      <alignment vertical="center"/>
      <protection/>
    </xf>
    <xf numFmtId="185" fontId="13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0" applyFont="1" applyProtection="1">
      <alignment/>
      <protection locked="0"/>
    </xf>
    <xf numFmtId="3" fontId="3" fillId="0" borderId="0" xfId="60" applyNumberFormat="1" applyFont="1" applyProtection="1">
      <alignment/>
      <protection locked="0"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left"/>
      <protection/>
    </xf>
    <xf numFmtId="190" fontId="13" fillId="0" borderId="0" xfId="59" applyNumberFormat="1" applyFont="1" applyBorder="1" applyAlignment="1" applyProtection="1">
      <alignment horizontal="left" vertical="justify" wrapText="1"/>
      <protection/>
    </xf>
    <xf numFmtId="3" fontId="3" fillId="0" borderId="0" xfId="59" applyNumberFormat="1" applyFont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center" vertical="justify" wrapText="1"/>
      <protection/>
    </xf>
    <xf numFmtId="3" fontId="1" fillId="0" borderId="0" xfId="59" applyNumberFormat="1" applyFont="1" applyBorder="1" applyAlignment="1" applyProtection="1">
      <alignment horizontal="left" vertical="justify" wrapText="1"/>
      <protection/>
    </xf>
    <xf numFmtId="3" fontId="1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Continuous"/>
      <protection/>
    </xf>
    <xf numFmtId="0" fontId="13" fillId="0" borderId="10" xfId="59" applyFont="1" applyBorder="1" applyAlignment="1" applyProtection="1">
      <alignment horizontal="center"/>
      <protection/>
    </xf>
    <xf numFmtId="3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justify" wrapText="1"/>
      <protection/>
    </xf>
    <xf numFmtId="0" fontId="14" fillId="0" borderId="10" xfId="59" applyFont="1" applyBorder="1" applyProtection="1">
      <alignment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/>
      <protection/>
    </xf>
    <xf numFmtId="0" fontId="14" fillId="0" borderId="10" xfId="59" applyFont="1" applyBorder="1" applyAlignment="1" applyProtection="1">
      <alignment wrapText="1"/>
      <protection/>
    </xf>
    <xf numFmtId="49" fontId="14" fillId="0" borderId="10" xfId="59" applyNumberFormat="1" applyFont="1" applyBorder="1" applyAlignment="1" applyProtection="1">
      <alignment horizontal="center" vertical="center"/>
      <protection/>
    </xf>
    <xf numFmtId="0" fontId="13" fillId="0" borderId="10" xfId="59" applyFont="1" applyBorder="1" applyProtection="1">
      <alignment/>
      <protection/>
    </xf>
    <xf numFmtId="0" fontId="21" fillId="0" borderId="10" xfId="59" applyFont="1" applyBorder="1" applyAlignment="1" applyProtection="1">
      <alignment horizontal="right"/>
      <protection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/>
      <protection/>
    </xf>
    <xf numFmtId="0" fontId="13" fillId="0" borderId="10" xfId="59" applyFont="1" applyBorder="1" applyAlignment="1" applyProtection="1">
      <alignment vertical="top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22" fillId="0" borderId="16" xfId="59" applyNumberFormat="1" applyFont="1" applyBorder="1" applyAlignment="1" applyProtection="1">
      <alignment horizontal="center" vertical="center" wrapText="1"/>
      <protection/>
    </xf>
    <xf numFmtId="0" fontId="13" fillId="0" borderId="14" xfId="59" applyFont="1" applyBorder="1" applyAlignment="1" applyProtection="1">
      <alignment vertical="justify" wrapText="1"/>
      <protection/>
    </xf>
    <xf numFmtId="49" fontId="14" fillId="34" borderId="14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justify"/>
      <protection/>
    </xf>
    <xf numFmtId="49" fontId="14" fillId="0" borderId="12" xfId="59" applyNumberFormat="1" applyFont="1" applyBorder="1" applyAlignment="1" applyProtection="1">
      <alignment horizontal="center" vertical="center" wrapText="1"/>
      <protection/>
    </xf>
    <xf numFmtId="3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vertical="justify"/>
      <protection/>
    </xf>
    <xf numFmtId="0" fontId="22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0" applyFont="1" applyFill="1">
      <alignment/>
      <protection/>
    </xf>
    <xf numFmtId="0" fontId="7" fillId="0" borderId="0" xfId="60" applyFont="1" applyFill="1" applyProtection="1">
      <alignment/>
      <protection/>
    </xf>
    <xf numFmtId="0" fontId="23" fillId="0" borderId="0" xfId="60" applyFont="1" applyFill="1">
      <alignment/>
      <protection/>
    </xf>
    <xf numFmtId="0" fontId="23" fillId="0" borderId="0" xfId="60" applyFont="1" applyFill="1" applyProtection="1">
      <alignment/>
      <protection/>
    </xf>
    <xf numFmtId="3" fontId="7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185" fontId="7" fillId="0" borderId="10" xfId="61" applyNumberFormat="1" applyFont="1" applyFill="1" applyBorder="1" applyAlignment="1">
      <alignment vertical="top"/>
      <protection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/>
      <protection/>
    </xf>
    <xf numFmtId="0" fontId="5" fillId="0" borderId="0" xfId="60" applyFont="1">
      <alignment/>
      <protection/>
    </xf>
    <xf numFmtId="0" fontId="14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0" xfId="59" applyNumberFormat="1" applyFont="1" applyAlignment="1" applyProtection="1">
      <alignment vertical="center" wrapText="1"/>
      <protection locked="0"/>
    </xf>
    <xf numFmtId="3" fontId="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/>
      <protection locked="0"/>
    </xf>
    <xf numFmtId="3" fontId="3" fillId="0" borderId="0" xfId="59" applyNumberFormat="1" applyFont="1" applyProtection="1">
      <alignment/>
      <protection locked="0"/>
    </xf>
    <xf numFmtId="3" fontId="1" fillId="0" borderId="0" xfId="59" applyNumberFormat="1" applyFont="1" applyBorder="1" applyAlignment="1" applyProtection="1">
      <alignment horizontal="centerContinuous"/>
      <protection locked="0"/>
    </xf>
    <xf numFmtId="3" fontId="3" fillId="0" borderId="0" xfId="60" applyNumberFormat="1" applyFont="1" applyAlignment="1" applyProtection="1">
      <alignment/>
      <protection locked="0"/>
    </xf>
    <xf numFmtId="3" fontId="3" fillId="0" borderId="0" xfId="61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>
      <alignment/>
      <protection/>
    </xf>
    <xf numFmtId="3" fontId="3" fillId="0" borderId="0" xfId="59" applyNumberFormat="1" applyFont="1" applyFill="1" applyAlignment="1" applyProtection="1">
      <alignment horizontal="center" vertical="center" wrapText="1"/>
      <protection locked="0"/>
    </xf>
    <xf numFmtId="185" fontId="7" fillId="37" borderId="10" xfId="61" applyNumberFormat="1" applyFont="1" applyFill="1" applyBorder="1" applyAlignment="1">
      <alignment vertical="top"/>
      <protection/>
    </xf>
    <xf numFmtId="0" fontId="14" fillId="0" borderId="10" xfId="59" applyFont="1" applyBorder="1" applyAlignment="1" applyProtection="1">
      <alignment vertical="center" wrapText="1"/>
      <protection/>
    </xf>
    <xf numFmtId="3" fontId="13" fillId="0" borderId="10" xfId="59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Fill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85" fontId="7" fillId="38" borderId="10" xfId="62" applyNumberFormat="1" applyFont="1" applyFill="1" applyBorder="1" applyAlignment="1" applyProtection="1">
      <alignment horizontal="right" wrapText="1"/>
      <protection/>
    </xf>
    <xf numFmtId="185" fontId="7" fillId="38" borderId="10" xfId="62" applyNumberFormat="1" applyFont="1" applyFill="1" applyBorder="1" applyAlignment="1" applyProtection="1">
      <alignment horizontal="right" wrapText="1"/>
      <protection locked="0"/>
    </xf>
    <xf numFmtId="185" fontId="7" fillId="35" borderId="10" xfId="62" applyNumberFormat="1" applyFont="1" applyFill="1" applyBorder="1" applyAlignment="1" applyProtection="1">
      <alignment horizontal="right" wrapText="1"/>
      <protection/>
    </xf>
    <xf numFmtId="185" fontId="7" fillId="34" borderId="10" xfId="62" applyNumberFormat="1" applyFont="1" applyFill="1" applyBorder="1" applyAlignment="1" applyProtection="1">
      <alignment horizontal="right" wrapText="1"/>
      <protection/>
    </xf>
    <xf numFmtId="0" fontId="6" fillId="0" borderId="0" xfId="57" applyFont="1" applyAlignment="1" applyProtection="1">
      <alignment vertical="center"/>
      <protection locked="0"/>
    </xf>
    <xf numFmtId="3" fontId="7" fillId="0" borderId="0" xfId="60" applyNumberFormat="1" applyFont="1" applyBorder="1" applyProtection="1">
      <alignment/>
      <protection/>
    </xf>
    <xf numFmtId="3" fontId="1" fillId="0" borderId="10" xfId="59" applyNumberFormat="1" applyFont="1" applyBorder="1" applyAlignment="1" applyProtection="1" quotePrefix="1">
      <alignment horizontal="center" vertical="center" wrapText="1"/>
      <protection/>
    </xf>
    <xf numFmtId="185" fontId="7" fillId="35" borderId="10" xfId="62" applyNumberFormat="1" applyFont="1" applyFill="1" applyBorder="1" applyAlignment="1" applyProtection="1">
      <alignment wrapText="1"/>
      <protection/>
    </xf>
    <xf numFmtId="185" fontId="7" fillId="38" borderId="10" xfId="62" applyNumberFormat="1" applyFont="1" applyFill="1" applyBorder="1" applyAlignment="1" applyProtection="1">
      <alignment wrapText="1"/>
      <protection/>
    </xf>
    <xf numFmtId="185" fontId="7" fillId="38" borderId="10" xfId="62" applyNumberFormat="1" applyFont="1" applyFill="1" applyBorder="1" applyAlignment="1" applyProtection="1">
      <alignment wrapText="1"/>
      <protection locked="0"/>
    </xf>
    <xf numFmtId="3" fontId="13" fillId="0" borderId="0" xfId="59" applyNumberFormat="1" applyFont="1" applyAlignment="1" applyProtection="1">
      <alignment/>
      <protection/>
    </xf>
    <xf numFmtId="0" fontId="13" fillId="0" borderId="0" xfId="59" applyFont="1" applyAlignment="1" applyProtection="1">
      <alignment/>
      <protection/>
    </xf>
    <xf numFmtId="49" fontId="13" fillId="34" borderId="14" xfId="59" applyNumberFormat="1" applyFont="1" applyFill="1" applyBorder="1" applyAlignment="1" applyProtection="1">
      <alignment vertical="justify" wrapText="1"/>
      <protection/>
    </xf>
    <xf numFmtId="49" fontId="13" fillId="34" borderId="22" xfId="59" applyNumberFormat="1" applyFont="1" applyFill="1" applyBorder="1" applyAlignment="1" applyProtection="1">
      <alignment vertical="justify" wrapText="1"/>
      <protection/>
    </xf>
    <xf numFmtId="190" fontId="13" fillId="0" borderId="0" xfId="59" applyNumberFormat="1" applyFont="1" applyBorder="1" applyAlignment="1" applyProtection="1">
      <alignment vertical="justify" wrapText="1"/>
      <protection/>
    </xf>
    <xf numFmtId="190" fontId="13" fillId="0" borderId="0" xfId="59" applyNumberFormat="1" applyFont="1" applyBorder="1" applyAlignment="1" applyProtection="1">
      <alignment horizontal="left" vertical="top"/>
      <protection/>
    </xf>
    <xf numFmtId="0" fontId="13" fillId="0" borderId="0" xfId="59" applyFont="1" applyAlignment="1" applyProtection="1">
      <alignment/>
      <protection locked="0"/>
    </xf>
    <xf numFmtId="0" fontId="14" fillId="0" borderId="0" xfId="59" applyFont="1" applyAlignment="1" applyProtection="1">
      <alignment/>
      <protection locked="0"/>
    </xf>
    <xf numFmtId="0" fontId="14" fillId="0" borderId="0" xfId="60" applyFont="1" applyAlignment="1" applyProtection="1">
      <alignment horizontal="centerContinuous" vertical="top"/>
      <protection locked="0"/>
    </xf>
    <xf numFmtId="0" fontId="13" fillId="0" borderId="0" xfId="59" applyFont="1" applyAlignment="1" applyProtection="1">
      <alignment horizontal="centerContinuous" vertical="top"/>
      <protection locked="0"/>
    </xf>
    <xf numFmtId="3" fontId="1" fillId="0" borderId="0" xfId="59" applyNumberFormat="1" applyFont="1" applyAlignment="1" applyProtection="1">
      <alignment horizontal="centerContinuous" vertical="top"/>
      <protection locked="0"/>
    </xf>
    <xf numFmtId="3" fontId="3" fillId="0" borderId="0" xfId="60" applyNumberFormat="1" applyFont="1" applyAlignment="1" applyProtection="1">
      <alignment horizontal="centerContinuous" vertical="top"/>
      <protection locked="0"/>
    </xf>
    <xf numFmtId="203" fontId="14" fillId="0" borderId="0" xfId="42" applyNumberFormat="1" applyFont="1" applyAlignment="1">
      <alignment/>
    </xf>
    <xf numFmtId="203" fontId="14" fillId="0" borderId="0" xfId="42" applyNumberFormat="1" applyFont="1" applyAlignment="1">
      <alignment/>
    </xf>
    <xf numFmtId="203" fontId="13" fillId="0" borderId="0" xfId="42" applyNumberFormat="1" applyFont="1" applyAlignment="1">
      <alignment/>
    </xf>
    <xf numFmtId="203" fontId="5" fillId="0" borderId="0" xfId="42" applyNumberFormat="1" applyFont="1" applyAlignment="1">
      <alignment/>
    </xf>
    <xf numFmtId="0" fontId="7" fillId="0" borderId="10" xfId="58" applyFont="1" applyBorder="1" applyAlignment="1" quotePrefix="1">
      <alignment horizontal="left" vertical="center" wrapText="1"/>
      <protection/>
    </xf>
    <xf numFmtId="185" fontId="11" fillId="0" borderId="0" xfId="0" applyNumberFormat="1" applyFont="1" applyAlignment="1">
      <alignment/>
    </xf>
    <xf numFmtId="179" fontId="7" fillId="0" borderId="0" xfId="42" applyFont="1" applyAlignment="1">
      <alignment vertical="top"/>
    </xf>
    <xf numFmtId="185" fontId="7" fillId="35" borderId="10" xfId="63" applyNumberFormat="1" applyFont="1" applyFill="1" applyBorder="1" applyAlignment="1" applyProtection="1">
      <alignment vertical="center"/>
      <protection locked="0"/>
    </xf>
    <xf numFmtId="185" fontId="7" fillId="37" borderId="10" xfId="63" applyNumberFormat="1" applyFont="1" applyFill="1" applyBorder="1" applyAlignment="1" applyProtection="1">
      <alignment vertical="center"/>
      <protection locked="0"/>
    </xf>
    <xf numFmtId="185" fontId="7" fillId="38" borderId="10" xfId="63" applyNumberFormat="1" applyFont="1" applyFill="1" applyBorder="1" applyAlignment="1" applyProtection="1">
      <alignment vertical="center"/>
      <protection locked="0"/>
    </xf>
    <xf numFmtId="185" fontId="7" fillId="0" borderId="10" xfId="63" applyNumberFormat="1" applyFont="1" applyBorder="1" applyAlignment="1" applyProtection="1">
      <alignment vertical="center"/>
      <protection/>
    </xf>
    <xf numFmtId="185" fontId="7" fillId="0" borderId="10" xfId="63" applyNumberFormat="1" applyFont="1" applyFill="1" applyBorder="1" applyAlignment="1" applyProtection="1">
      <alignment vertical="center"/>
      <protection locked="0"/>
    </xf>
    <xf numFmtId="185" fontId="7" fillId="0" borderId="10" xfId="63" applyNumberFormat="1" applyFont="1" applyFill="1" applyBorder="1" applyAlignment="1" applyProtection="1">
      <alignment vertical="center"/>
      <protection/>
    </xf>
    <xf numFmtId="185" fontId="6" fillId="0" borderId="11" xfId="63" applyNumberFormat="1" applyFont="1" applyFill="1" applyBorder="1" applyAlignment="1" applyProtection="1">
      <alignment vertical="center"/>
      <protection/>
    </xf>
    <xf numFmtId="185" fontId="6" fillId="0" borderId="10" xfId="63" applyNumberFormat="1" applyFont="1" applyBorder="1" applyAlignment="1" applyProtection="1">
      <alignment vertical="center"/>
      <protection/>
    </xf>
    <xf numFmtId="185" fontId="6" fillId="0" borderId="10" xfId="63" applyNumberFormat="1" applyFont="1" applyBorder="1" applyProtection="1">
      <alignment/>
      <protection/>
    </xf>
    <xf numFmtId="185" fontId="7" fillId="0" borderId="10" xfId="63" applyNumberFormat="1" applyFont="1" applyBorder="1" applyProtection="1">
      <alignment/>
      <protection/>
    </xf>
    <xf numFmtId="185" fontId="7" fillId="0" borderId="10" xfId="63" applyNumberFormat="1" applyFont="1" applyFill="1" applyBorder="1" applyProtection="1">
      <alignment/>
      <protection/>
    </xf>
    <xf numFmtId="185" fontId="7" fillId="38" borderId="10" xfId="61" applyNumberFormat="1" applyFont="1" applyFill="1" applyBorder="1" applyAlignment="1" applyProtection="1">
      <alignment vertical="top" wrapText="1"/>
      <protection locked="0"/>
    </xf>
    <xf numFmtId="185" fontId="7" fillId="36" borderId="10" xfId="61" applyNumberFormat="1" applyFont="1" applyFill="1" applyBorder="1" applyAlignment="1" applyProtection="1">
      <alignment vertical="top" wrapText="1"/>
      <protection locked="0"/>
    </xf>
    <xf numFmtId="185" fontId="7" fillId="0" borderId="10" xfId="61" applyNumberFormat="1" applyFont="1" applyBorder="1" applyAlignment="1" applyProtection="1">
      <alignment vertical="top" wrapText="1"/>
      <protection/>
    </xf>
    <xf numFmtId="185" fontId="7" fillId="0" borderId="10" xfId="0" applyNumberFormat="1" applyFont="1" applyBorder="1" applyAlignment="1" applyProtection="1">
      <alignment vertical="top" wrapText="1"/>
      <protection/>
    </xf>
    <xf numFmtId="185" fontId="7" fillId="0" borderId="10" xfId="0" applyNumberFormat="1" applyFont="1" applyBorder="1" applyAlignment="1" applyProtection="1">
      <alignment vertical="top"/>
      <protection/>
    </xf>
    <xf numFmtId="185" fontId="6" fillId="0" borderId="10" xfId="61" applyNumberFormat="1" applyFont="1" applyFill="1" applyBorder="1" applyAlignment="1" applyProtection="1">
      <alignment vertical="top" wrapText="1"/>
      <protection/>
    </xf>
    <xf numFmtId="185" fontId="3" fillId="35" borderId="14" xfId="61" applyNumberFormat="1" applyFont="1" applyFill="1" applyBorder="1" applyAlignment="1" applyProtection="1">
      <alignment vertical="top" wrapText="1"/>
      <protection locked="0"/>
    </xf>
    <xf numFmtId="185" fontId="3" fillId="0" borderId="10" xfId="61" applyNumberFormat="1" applyFont="1" applyBorder="1" applyAlignment="1" applyProtection="1">
      <alignment vertical="top" wrapText="1"/>
      <protection/>
    </xf>
    <xf numFmtId="185" fontId="3" fillId="0" borderId="14" xfId="61" applyNumberFormat="1" applyFont="1" applyBorder="1" applyAlignment="1" applyProtection="1">
      <alignment vertical="top" wrapText="1"/>
      <protection/>
    </xf>
    <xf numFmtId="185" fontId="3" fillId="36" borderId="14" xfId="61" applyNumberFormat="1" applyFont="1" applyFill="1" applyBorder="1" applyAlignment="1" applyProtection="1">
      <alignment vertical="top" wrapText="1"/>
      <protection locked="0"/>
    </xf>
    <xf numFmtId="185" fontId="3" fillId="0" borderId="15" xfId="61" applyNumberFormat="1" applyFont="1" applyBorder="1" applyAlignment="1" applyProtection="1">
      <alignment vertical="top" wrapText="1"/>
      <protection/>
    </xf>
    <xf numFmtId="185" fontId="3" fillId="34" borderId="14" xfId="61" applyNumberFormat="1" applyFont="1" applyFill="1" applyBorder="1" applyAlignment="1" applyProtection="1">
      <alignment vertical="top" wrapText="1"/>
      <protection locked="0"/>
    </xf>
    <xf numFmtId="185" fontId="6" fillId="0" borderId="14" xfId="61" applyNumberFormat="1" applyFont="1" applyBorder="1" applyAlignment="1" applyProtection="1">
      <alignment vertical="top" wrapText="1"/>
      <protection/>
    </xf>
    <xf numFmtId="185" fontId="3" fillId="0" borderId="0" xfId="0" applyNumberFormat="1" applyFont="1" applyAlignment="1">
      <alignment/>
    </xf>
    <xf numFmtId="0" fontId="63" fillId="0" borderId="0" xfId="0" applyFont="1" applyAlignment="1">
      <alignment/>
    </xf>
    <xf numFmtId="185" fontId="14" fillId="0" borderId="0" xfId="64" applyNumberFormat="1" applyFont="1" applyBorder="1" applyProtection="1">
      <alignment/>
      <protection/>
    </xf>
    <xf numFmtId="185" fontId="14" fillId="0" borderId="0" xfId="64" applyNumberFormat="1" applyFont="1" applyProtection="1">
      <alignment/>
      <protection/>
    </xf>
    <xf numFmtId="185" fontId="3" fillId="35" borderId="10" xfId="42" applyNumberFormat="1" applyFont="1" applyFill="1" applyBorder="1" applyAlignment="1" applyProtection="1">
      <alignment horizontal="center" vertical="center" wrapText="1"/>
      <protection locked="0"/>
    </xf>
    <xf numFmtId="185" fontId="7" fillId="0" borderId="10" xfId="42" applyNumberFormat="1" applyFont="1" applyFill="1" applyBorder="1" applyAlignment="1" applyProtection="1">
      <alignment horizontal="center" vertical="center" wrapText="1"/>
      <protection/>
    </xf>
    <xf numFmtId="185" fontId="3" fillId="35" borderId="10" xfId="42" applyNumberFormat="1" applyFont="1" applyFill="1" applyBorder="1" applyAlignment="1" applyProtection="1">
      <alignment horizontal="center" vertical="center" wrapText="1"/>
      <protection/>
    </xf>
    <xf numFmtId="185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85" fontId="3" fillId="34" borderId="10" xfId="42" applyNumberFormat="1" applyFont="1" applyFill="1" applyBorder="1" applyAlignment="1" applyProtection="1">
      <alignment horizontal="center" vertical="center" wrapText="1"/>
      <protection locked="0"/>
    </xf>
    <xf numFmtId="185" fontId="4" fillId="0" borderId="16" xfId="42" applyNumberFormat="1" applyFont="1" applyBorder="1" applyAlignment="1" applyProtection="1">
      <alignment horizontal="center" vertical="center" wrapText="1"/>
      <protection/>
    </xf>
    <xf numFmtId="185" fontId="3" fillId="34" borderId="22" xfId="59" applyNumberFormat="1" applyFont="1" applyFill="1" applyBorder="1" applyAlignment="1" applyProtection="1">
      <alignment horizontal="center" vertical="center" wrapText="1"/>
      <protection/>
    </xf>
    <xf numFmtId="185" fontId="3" fillId="0" borderId="12" xfId="42" applyNumberFormat="1" applyFont="1" applyBorder="1" applyAlignment="1" applyProtection="1">
      <alignment horizontal="center" vertical="center" wrapText="1"/>
      <protection/>
    </xf>
    <xf numFmtId="185" fontId="4" fillId="0" borderId="10" xfId="42" applyNumberFormat="1" applyFont="1" applyBorder="1" applyAlignment="1" applyProtection="1">
      <alignment horizontal="center" vertical="center" wrapText="1"/>
      <protection/>
    </xf>
    <xf numFmtId="185" fontId="3" fillId="0" borderId="10" xfId="42" applyNumberFormat="1" applyFont="1" applyFill="1" applyBorder="1" applyAlignment="1" applyProtection="1">
      <alignment horizontal="center" vertical="center" wrapText="1"/>
      <protection/>
    </xf>
    <xf numFmtId="185" fontId="1" fillId="0" borderId="10" xfId="42" applyNumberFormat="1" applyFont="1" applyBorder="1" applyAlignment="1" applyProtection="1">
      <alignment horizontal="center" vertical="center" wrapText="1"/>
      <protection/>
    </xf>
    <xf numFmtId="185" fontId="7" fillId="35" borderId="10" xfId="56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56" applyNumberFormat="1" applyFont="1" applyFill="1" applyBorder="1" applyAlignment="1" applyProtection="1">
      <alignment horizontal="center" vertical="center" wrapText="1"/>
      <protection/>
    </xf>
    <xf numFmtId="185" fontId="7" fillId="0" borderId="10" xfId="56" applyNumberFormat="1" applyFont="1" applyBorder="1" applyAlignment="1" applyProtection="1">
      <alignment horizontal="right" vertical="center" wrapText="1"/>
      <protection/>
    </xf>
    <xf numFmtId="185" fontId="7" fillId="0" borderId="10" xfId="56" applyNumberFormat="1" applyFont="1" applyFill="1" applyBorder="1" applyAlignment="1" applyProtection="1">
      <alignment horizontal="right" vertical="center" wrapText="1"/>
      <protection/>
    </xf>
    <xf numFmtId="185" fontId="7" fillId="0" borderId="10" xfId="56" applyNumberFormat="1" applyFont="1" applyBorder="1" applyAlignment="1" applyProtection="1">
      <alignment horizontal="center" vertical="center" wrapText="1"/>
      <protection/>
    </xf>
    <xf numFmtId="185" fontId="7" fillId="35" borderId="10" xfId="42" applyNumberFormat="1" applyFont="1" applyFill="1" applyBorder="1" applyAlignment="1" applyProtection="1">
      <alignment horizontal="right" vertical="center" wrapText="1"/>
      <protection locked="0"/>
    </xf>
    <xf numFmtId="185" fontId="7" fillId="35" borderId="10" xfId="56" applyNumberFormat="1" applyFont="1" applyFill="1" applyBorder="1" applyAlignment="1" applyProtection="1">
      <alignment horizontal="right"/>
      <protection locked="0"/>
    </xf>
    <xf numFmtId="185" fontId="7" fillId="0" borderId="10" xfId="56" applyNumberFormat="1" applyFont="1" applyBorder="1" applyAlignment="1" applyProtection="1">
      <alignment horizontal="right"/>
      <protection/>
    </xf>
    <xf numFmtId="185" fontId="7" fillId="34" borderId="10" xfId="56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56" applyNumberFormat="1" applyFont="1" applyFill="1" applyBorder="1" applyAlignment="1" applyProtection="1">
      <alignment horizontal="right"/>
      <protection/>
    </xf>
    <xf numFmtId="185" fontId="7" fillId="35" borderId="10" xfId="57" applyNumberFormat="1" applyFont="1" applyFill="1" applyBorder="1" applyAlignment="1" applyProtection="1">
      <alignment horizontal="center" vertical="center" wrapText="1"/>
      <protection locked="0"/>
    </xf>
    <xf numFmtId="185" fontId="7" fillId="0" borderId="10" xfId="57" applyNumberFormat="1" applyFont="1" applyBorder="1" applyAlignment="1" applyProtection="1">
      <alignment horizontal="center" vertical="center" wrapText="1"/>
      <protection/>
    </xf>
    <xf numFmtId="185" fontId="6" fillId="0" borderId="10" xfId="57" applyNumberFormat="1" applyFont="1" applyBorder="1" applyAlignment="1" applyProtection="1">
      <alignment horizontal="center" vertical="center" wrapText="1"/>
      <protection/>
    </xf>
    <xf numFmtId="185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185" fontId="7" fillId="0" borderId="10" xfId="57" applyNumberFormat="1" applyFont="1" applyFill="1" applyBorder="1" applyAlignment="1" applyProtection="1">
      <alignment horizontal="center" vertical="center" wrapText="1"/>
      <protection locked="0"/>
    </xf>
    <xf numFmtId="185" fontId="7" fillId="35" borderId="10" xfId="58" applyNumberFormat="1" applyFont="1" applyFill="1" applyBorder="1" applyAlignment="1" applyProtection="1">
      <alignment horizontal="right" vertical="center" wrapText="1"/>
      <protection locked="0"/>
    </xf>
    <xf numFmtId="185" fontId="7" fillId="0" borderId="0" xfId="0" applyNumberFormat="1" applyFont="1" applyAlignment="1">
      <alignment/>
    </xf>
    <xf numFmtId="185" fontId="7" fillId="39" borderId="10" xfId="63" applyNumberFormat="1" applyFont="1" applyFill="1" applyBorder="1" applyAlignment="1" applyProtection="1">
      <alignment vertical="center"/>
      <protection locked="0"/>
    </xf>
    <xf numFmtId="185" fontId="64" fillId="0" borderId="0" xfId="64" applyNumberFormat="1" applyFont="1" applyBorder="1" applyProtection="1">
      <alignment/>
      <protection/>
    </xf>
    <xf numFmtId="185" fontId="64" fillId="0" borderId="0" xfId="64" applyNumberFormat="1" applyFont="1" applyProtection="1">
      <alignment/>
      <protection/>
    </xf>
    <xf numFmtId="204" fontId="7" fillId="37" borderId="10" xfId="44" applyNumberFormat="1" applyFont="1" applyFill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3" fontId="7" fillId="0" borderId="17" xfId="61" applyNumberFormat="1" applyFont="1" applyBorder="1" applyAlignment="1" applyProtection="1">
      <alignment horizontal="right" vertical="top" wrapText="1"/>
      <protection locked="0"/>
    </xf>
    <xf numFmtId="3" fontId="7" fillId="0" borderId="23" xfId="0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horizontal="left" vertical="top" wrapText="1"/>
      <protection/>
    </xf>
    <xf numFmtId="0" fontId="7" fillId="0" borderId="0" xfId="63" applyFont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188" fontId="6" fillId="0" borderId="24" xfId="61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4" fillId="0" borderId="0" xfId="64" applyFont="1" applyAlignment="1" applyProtection="1">
      <alignment horizontal="center"/>
      <protection locked="0"/>
    </xf>
    <xf numFmtId="0" fontId="13" fillId="0" borderId="0" xfId="64" applyFont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4" applyFont="1" applyAlignment="1" applyProtection="1">
      <alignment horizontal="right"/>
      <protection/>
    </xf>
    <xf numFmtId="190" fontId="13" fillId="0" borderId="24" xfId="61" applyNumberFormat="1" applyFont="1" applyBorder="1" applyAlignment="1" applyProtection="1">
      <alignment horizontal="left" vertical="top" wrapText="1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3" fontId="13" fillId="0" borderId="14" xfId="59" applyNumberFormat="1" applyFont="1" applyBorder="1" applyAlignment="1" applyProtection="1">
      <alignment horizontal="center" vertical="center" wrapText="1"/>
      <protection/>
    </xf>
    <xf numFmtId="3" fontId="13" fillId="0" borderId="22" xfId="59" applyNumberFormat="1" applyFont="1" applyBorder="1" applyAlignment="1" applyProtection="1">
      <alignment horizontal="center" vertical="center" wrapText="1"/>
      <protection/>
    </xf>
    <xf numFmtId="3" fontId="13" fillId="0" borderId="11" xfId="59" applyNumberFormat="1" applyFont="1" applyBorder="1" applyAlignment="1" applyProtection="1">
      <alignment horizontal="center" vertical="center" wrapText="1"/>
      <protection/>
    </xf>
    <xf numFmtId="3" fontId="1" fillId="0" borderId="16" xfId="59" applyNumberFormat="1" applyFont="1" applyBorder="1" applyAlignment="1" applyProtection="1">
      <alignment horizontal="center" vertical="center" wrapText="1"/>
      <protection/>
    </xf>
    <xf numFmtId="3" fontId="1" fillId="0" borderId="12" xfId="59" applyNumberFormat="1" applyFont="1" applyBorder="1" applyAlignment="1" applyProtection="1">
      <alignment horizontal="center" vertical="center" wrapText="1"/>
      <protection/>
    </xf>
    <xf numFmtId="3" fontId="13" fillId="0" borderId="16" xfId="59" applyNumberFormat="1" applyFont="1" applyBorder="1" applyAlignment="1" applyProtection="1">
      <alignment horizontal="center" vertical="center" wrapText="1"/>
      <protection/>
    </xf>
    <xf numFmtId="3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0" fontId="13" fillId="0" borderId="19" xfId="59" applyFont="1" applyBorder="1" applyAlignment="1" applyProtection="1">
      <alignment horizontal="center" vertical="center" wrapText="1"/>
      <protection/>
    </xf>
    <xf numFmtId="0" fontId="13" fillId="0" borderId="20" xfId="59" applyFont="1" applyBorder="1" applyAlignment="1" applyProtection="1">
      <alignment horizontal="center" vertical="center" wrapText="1"/>
      <protection/>
    </xf>
    <xf numFmtId="0" fontId="13" fillId="0" borderId="21" xfId="59" applyFont="1" applyBorder="1" applyAlignment="1" applyProtection="1">
      <alignment horizontal="center" vertical="center" wrapText="1"/>
      <protection/>
    </xf>
    <xf numFmtId="49" fontId="13" fillId="0" borderId="16" xfId="59" applyNumberFormat="1" applyFont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 locked="0"/>
    </xf>
    <xf numFmtId="0" fontId="6" fillId="0" borderId="0" xfId="56" applyFont="1" applyAlignment="1" applyProtection="1">
      <alignment horizontal="left" vertical="center" wrapText="1"/>
      <protection locked="0"/>
    </xf>
    <xf numFmtId="49" fontId="6" fillId="0" borderId="0" xfId="56" applyNumberFormat="1" applyFont="1" applyAlignment="1" applyProtection="1">
      <alignment horizontal="center" vertical="center" wrapText="1"/>
      <protection/>
    </xf>
    <xf numFmtId="1" fontId="6" fillId="0" borderId="0" xfId="59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left"/>
      <protection/>
    </xf>
    <xf numFmtId="190" fontId="6" fillId="0" borderId="0" xfId="59" applyNumberFormat="1" applyFont="1" applyBorder="1" applyAlignment="1" applyProtection="1">
      <alignment horizontal="left" vertical="justify" wrapText="1"/>
      <protection/>
    </xf>
    <xf numFmtId="190" fontId="3" fillId="0" borderId="0" xfId="0" applyNumberFormat="1" applyFont="1" applyAlignment="1" applyProtection="1">
      <alignment horizontal="left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9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left"/>
      <protection locked="0"/>
    </xf>
    <xf numFmtId="0" fontId="18" fillId="0" borderId="0" xfId="61" applyFont="1" applyAlignment="1" applyProtection="1">
      <alignment horizontal="center" vertical="top" wrapText="1"/>
      <protection locked="0"/>
    </xf>
    <xf numFmtId="0" fontId="6" fillId="0" borderId="0" xfId="59" applyNumberFormat="1" applyFont="1" applyAlignment="1" applyProtection="1">
      <alignment horizontal="left" vertical="justify"/>
      <protection/>
    </xf>
    <xf numFmtId="0" fontId="18" fillId="0" borderId="0" xfId="59" applyFont="1" applyAlignment="1" applyProtection="1">
      <alignment horizontal="right"/>
      <protection/>
    </xf>
    <xf numFmtId="190" fontId="6" fillId="0" borderId="0" xfId="59" applyNumberFormat="1" applyFont="1" applyBorder="1" applyAlignment="1" applyProtection="1">
      <alignment horizontal="left" vertical="justify"/>
      <protection/>
    </xf>
    <xf numFmtId="0" fontId="19" fillId="0" borderId="0" xfId="61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59" applyFont="1" applyAlignment="1" applyProtection="1">
      <alignment horizontal="center"/>
      <protection locked="0"/>
    </xf>
    <xf numFmtId="3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NumberFormat="1" applyFont="1" applyAlignment="1" applyProtection="1">
      <alignment horizontal="left" vertical="center" wrapText="1"/>
      <protection locked="0"/>
    </xf>
    <xf numFmtId="190" fontId="6" fillId="0" borderId="0" xfId="59" applyNumberFormat="1" applyFont="1" applyAlignment="1" applyProtection="1">
      <alignment horizontal="left" vertical="justify"/>
      <protection locked="0"/>
    </xf>
    <xf numFmtId="49" fontId="6" fillId="0" borderId="24" xfId="59" applyNumberFormat="1" applyFont="1" applyBorder="1" applyAlignment="1">
      <alignment horizontal="left" vertical="justify"/>
      <protection/>
    </xf>
    <xf numFmtId="0" fontId="65" fillId="0" borderId="0" xfId="64" applyFont="1" applyBorder="1" applyAlignment="1" applyProtection="1">
      <alignment horizontal="left" vertical="center" wrapText="1"/>
      <protection locked="0"/>
    </xf>
    <xf numFmtId="3" fontId="65" fillId="0" borderId="0" xfId="64" applyNumberFormat="1" applyFont="1" applyBorder="1" applyAlignment="1" applyProtection="1">
      <alignment vertical="center"/>
      <protection/>
    </xf>
    <xf numFmtId="3" fontId="65" fillId="34" borderId="0" xfId="64" applyNumberFormat="1" applyFont="1" applyFill="1" applyBorder="1" applyAlignment="1" applyProtection="1">
      <alignment vertical="center"/>
      <protection/>
    </xf>
    <xf numFmtId="3" fontId="65" fillId="0" borderId="0" xfId="64" applyNumberFormat="1" applyFont="1" applyBorder="1" applyAlignment="1" applyProtection="1">
      <alignment horizontal="center" vertical="center"/>
      <protection/>
    </xf>
    <xf numFmtId="0" fontId="66" fillId="0" borderId="0" xfId="64" applyFont="1" applyBorder="1">
      <alignment/>
      <protection/>
    </xf>
    <xf numFmtId="0" fontId="66" fillId="0" borderId="0" xfId="64" applyFont="1">
      <alignment/>
      <protection/>
    </xf>
    <xf numFmtId="3" fontId="3" fillId="35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35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35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35" borderId="10" xfId="58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hidden="1"/>
    </xf>
    <xf numFmtId="3" fontId="7" fillId="0" borderId="0" xfId="58" applyNumberFormat="1" applyFont="1" applyAlignment="1">
      <alignment horizontal="left" vertical="center" wrapText="1"/>
      <protection/>
    </xf>
    <xf numFmtId="3" fontId="6" fillId="0" borderId="0" xfId="58" applyNumberFormat="1" applyFont="1" applyAlignment="1">
      <alignment horizontal="centerContinuous" vertical="center" wrapText="1"/>
      <protection/>
    </xf>
    <xf numFmtId="3" fontId="6" fillId="0" borderId="0" xfId="58" applyNumberFormat="1" applyFont="1" applyAlignment="1">
      <alignment horizontal="center" vertical="center" wrapText="1"/>
      <protection/>
    </xf>
    <xf numFmtId="0" fontId="6" fillId="0" borderId="0" xfId="61" applyFont="1" applyAlignment="1" applyProtection="1">
      <alignment horizontal="right" vertical="top"/>
      <protection locked="0"/>
    </xf>
    <xf numFmtId="0" fontId="6" fillId="0" borderId="0" xfId="58" applyNumberFormat="1" applyFont="1" applyAlignment="1" applyProtection="1">
      <alignment horizontal="center" vertical="center" wrapText="1"/>
      <protection locked="0"/>
    </xf>
    <xf numFmtId="0" fontId="7" fillId="0" borderId="0" xfId="59" applyNumberFormat="1" applyFont="1" applyAlignment="1">
      <alignment horizontal="center"/>
      <protection/>
    </xf>
    <xf numFmtId="0" fontId="7" fillId="0" borderId="0" xfId="61" applyFont="1" applyAlignment="1" applyProtection="1">
      <alignment horizontal="right" vertical="top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6" fillId="0" borderId="0" xfId="59" applyFont="1" applyBorder="1" applyAlignment="1">
      <alignment horizontal="right" vertical="justify"/>
      <protection/>
    </xf>
    <xf numFmtId="3" fontId="6" fillId="0" borderId="10" xfId="58" applyNumberFormat="1" applyFont="1" applyBorder="1" applyAlignment="1">
      <alignment horizontal="center" vertical="center" wrapText="1"/>
      <protection/>
    </xf>
    <xf numFmtId="3" fontId="7" fillId="0" borderId="10" xfId="58" applyNumberFormat="1" applyFont="1" applyBorder="1" applyAlignment="1">
      <alignment horizontal="right" vertical="center" wrapText="1"/>
      <protection/>
    </xf>
    <xf numFmtId="1" fontId="7" fillId="0" borderId="10" xfId="58" applyNumberFormat="1" applyFont="1" applyBorder="1" applyAlignment="1">
      <alignment horizontal="right" vertical="center" wrapText="1"/>
      <protection/>
    </xf>
    <xf numFmtId="185" fontId="7" fillId="0" borderId="10" xfId="58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58" applyNumberFormat="1" applyFont="1" applyFill="1" applyBorder="1" applyAlignment="1" applyProtection="1">
      <alignment horizontal="right" vertical="center" wrapText="1"/>
      <protection/>
    </xf>
    <xf numFmtId="185" fontId="6" fillId="0" borderId="10" xfId="58" applyNumberFormat="1" applyFont="1" applyBorder="1" applyAlignment="1">
      <alignment horizontal="right" vertical="center" wrapText="1"/>
      <protection/>
    </xf>
    <xf numFmtId="185" fontId="6" fillId="0" borderId="10" xfId="58" applyNumberFormat="1" applyFont="1" applyBorder="1" applyAlignment="1" applyProtection="1">
      <alignment horizontal="right" vertical="center" wrapText="1"/>
      <protection/>
    </xf>
    <xf numFmtId="185" fontId="7" fillId="0" borderId="10" xfId="58" applyNumberFormat="1" applyFont="1" applyBorder="1" applyAlignment="1">
      <alignment horizontal="right" vertical="center" wrapText="1"/>
      <protection/>
    </xf>
    <xf numFmtId="185" fontId="7" fillId="0" borderId="10" xfId="58" applyNumberFormat="1" applyFont="1" applyBorder="1" applyAlignment="1" applyProtection="1">
      <alignment horizontal="right" vertical="center" wrapText="1"/>
      <protection/>
    </xf>
    <xf numFmtId="1" fontId="7" fillId="35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35" borderId="10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8" applyFont="1" applyBorder="1" applyAlignment="1" applyProtection="1">
      <alignment horizontal="left" vertical="center"/>
      <protection hidden="1"/>
    </xf>
    <xf numFmtId="49" fontId="17" fillId="0" borderId="10" xfId="58" applyNumberFormat="1" applyFont="1" applyBorder="1" applyAlignment="1" applyProtection="1">
      <alignment horizontal="center" vertical="center"/>
      <protection hidden="1"/>
    </xf>
    <xf numFmtId="185" fontId="7" fillId="35" borderId="10" xfId="44" applyNumberFormat="1" applyFont="1" applyFill="1" applyBorder="1" applyAlignment="1" applyProtection="1">
      <alignment horizontal="right" vertical="center" wrapText="1"/>
      <protection locked="0"/>
    </xf>
    <xf numFmtId="185" fontId="7" fillId="35" borderId="10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8" applyFont="1" applyBorder="1" applyAlignment="1" applyProtection="1">
      <alignment horizontal="left" vertical="center" wrapText="1"/>
      <protection hidden="1"/>
    </xf>
    <xf numFmtId="185" fontId="6" fillId="0" borderId="10" xfId="42" applyNumberFormat="1" applyFont="1" applyBorder="1" applyAlignment="1" applyProtection="1">
      <alignment horizontal="right" vertical="center" wrapText="1"/>
      <protection/>
    </xf>
    <xf numFmtId="3" fontId="7" fillId="0" borderId="0" xfId="58" applyNumberFormat="1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6" fillId="0" borderId="0" xfId="58" applyFont="1" applyAlignment="1" applyProtection="1">
      <alignment horizontal="left"/>
      <protection locked="0"/>
    </xf>
    <xf numFmtId="3" fontId="7" fillId="0" borderId="0" xfId="58" applyNumberFormat="1" applyFont="1">
      <alignment/>
      <protection/>
    </xf>
    <xf numFmtId="0" fontId="7" fillId="0" borderId="0" xfId="61" applyFont="1" applyBorder="1" applyAlignment="1" applyProtection="1">
      <alignment horizontal="left" vertical="top"/>
      <protection locked="0"/>
    </xf>
    <xf numFmtId="3" fontId="7" fillId="0" borderId="0" xfId="60" applyNumberFormat="1" applyFont="1">
      <alignment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204" fontId="3" fillId="35" borderId="10" xfId="44" applyNumberFormat="1" applyFont="1" applyFill="1" applyBorder="1" applyAlignment="1" applyProtection="1">
      <alignment horizontal="right" vertical="center" wrapText="1"/>
      <protection locked="0"/>
    </xf>
    <xf numFmtId="3" fontId="3" fillId="35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35" borderId="10" xfId="58" applyNumberFormat="1" applyFont="1" applyFill="1" applyBorder="1" applyAlignment="1" applyProtection="1">
      <alignment horizontal="righ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101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5.57421875" style="131" customWidth="1"/>
    <col min="2" max="2" width="8.140625" style="131" customWidth="1"/>
    <col min="3" max="3" width="9.421875" style="83" customWidth="1"/>
    <col min="4" max="4" width="9.8515625" style="83" customWidth="1"/>
    <col min="5" max="5" width="49.57421875" style="83" customWidth="1"/>
    <col min="6" max="6" width="9.8515625" style="82" customWidth="1"/>
    <col min="7" max="7" width="10.57421875" style="83" customWidth="1"/>
    <col min="8" max="8" width="11.28125" style="84" customWidth="1"/>
    <col min="9" max="16384" width="9.140625" style="56" customWidth="1"/>
  </cols>
  <sheetData>
    <row r="1" spans="1:5" ht="12">
      <c r="A1" s="79" t="s">
        <v>0</v>
      </c>
      <c r="B1" s="80"/>
      <c r="C1" s="82"/>
      <c r="D1" s="82"/>
      <c r="E1" s="81"/>
    </row>
    <row r="2" spans="1:5" ht="12">
      <c r="A2" s="85"/>
      <c r="B2" s="85"/>
      <c r="C2" s="132"/>
      <c r="D2" s="132"/>
      <c r="E2" s="86"/>
    </row>
    <row r="3" spans="1:8" ht="12">
      <c r="A3" s="572" t="s">
        <v>524</v>
      </c>
      <c r="B3" s="573"/>
      <c r="C3" s="573"/>
      <c r="D3" s="573"/>
      <c r="E3" s="88" t="s">
        <v>523</v>
      </c>
      <c r="F3" s="89" t="s">
        <v>1</v>
      </c>
      <c r="G3" s="84"/>
      <c r="H3" s="205">
        <v>175187337</v>
      </c>
    </row>
    <row r="4" spans="1:8" ht="12">
      <c r="A4" s="572" t="s">
        <v>2</v>
      </c>
      <c r="B4" s="574"/>
      <c r="C4" s="574"/>
      <c r="D4" s="574"/>
      <c r="E4" s="88" t="s">
        <v>869</v>
      </c>
      <c r="F4" s="577" t="s">
        <v>3</v>
      </c>
      <c r="G4" s="578"/>
      <c r="H4" s="90" t="s">
        <v>4</v>
      </c>
    </row>
    <row r="5" spans="1:8" ht="12.75" customHeight="1">
      <c r="A5" s="572" t="s">
        <v>5</v>
      </c>
      <c r="B5" s="573"/>
      <c r="C5" s="573"/>
      <c r="D5" s="573"/>
      <c r="E5" s="91" t="s">
        <v>888</v>
      </c>
      <c r="H5" s="134" t="s">
        <v>6</v>
      </c>
    </row>
    <row r="6" spans="1:8" ht="12">
      <c r="A6" s="87"/>
      <c r="B6" s="87"/>
      <c r="C6" s="133"/>
      <c r="D6" s="134"/>
      <c r="E6" s="92"/>
      <c r="H6" s="134"/>
    </row>
    <row r="7" spans="1:8" ht="24">
      <c r="A7" s="93" t="s">
        <v>7</v>
      </c>
      <c r="B7" s="94" t="s">
        <v>8</v>
      </c>
      <c r="C7" s="135" t="s">
        <v>9</v>
      </c>
      <c r="D7" s="135" t="s">
        <v>11</v>
      </c>
      <c r="E7" s="96" t="s">
        <v>270</v>
      </c>
      <c r="F7" s="95" t="s">
        <v>8</v>
      </c>
      <c r="G7" s="135" t="s">
        <v>10</v>
      </c>
      <c r="H7" s="135" t="s">
        <v>11</v>
      </c>
    </row>
    <row r="8" spans="1:8" ht="12">
      <c r="A8" s="97" t="s">
        <v>12</v>
      </c>
      <c r="B8" s="94" t="s">
        <v>13</v>
      </c>
      <c r="C8" s="135">
        <v>1</v>
      </c>
      <c r="D8" s="135">
        <v>2</v>
      </c>
      <c r="E8" s="96" t="s">
        <v>12</v>
      </c>
      <c r="F8" s="95" t="s">
        <v>13</v>
      </c>
      <c r="G8" s="135">
        <v>1</v>
      </c>
      <c r="H8" s="135">
        <v>2</v>
      </c>
    </row>
    <row r="9" spans="1:8" ht="12">
      <c r="A9" s="98" t="s">
        <v>14</v>
      </c>
      <c r="B9" s="99"/>
      <c r="C9" s="100"/>
      <c r="D9" s="136"/>
      <c r="E9" s="101" t="s">
        <v>15</v>
      </c>
      <c r="F9" s="102"/>
      <c r="G9" s="103"/>
      <c r="H9" s="103"/>
    </row>
    <row r="10" spans="1:8" ht="12">
      <c r="A10" s="104" t="s">
        <v>16</v>
      </c>
      <c r="B10" s="105"/>
      <c r="C10" s="100"/>
      <c r="D10" s="136"/>
      <c r="E10" s="106" t="s">
        <v>17</v>
      </c>
      <c r="F10" s="103"/>
      <c r="G10" s="103"/>
      <c r="H10" s="103"/>
    </row>
    <row r="11" spans="1:8" ht="12.75">
      <c r="A11" s="104" t="s">
        <v>18</v>
      </c>
      <c r="B11" s="107" t="s">
        <v>19</v>
      </c>
      <c r="C11" s="529">
        <v>1028</v>
      </c>
      <c r="D11" s="529">
        <v>3172</v>
      </c>
      <c r="E11" s="106" t="s">
        <v>20</v>
      </c>
      <c r="F11" s="108" t="s">
        <v>21</v>
      </c>
      <c r="G11" s="367">
        <v>127321</v>
      </c>
      <c r="H11" s="367">
        <v>121454</v>
      </c>
    </row>
    <row r="12" spans="1:9" ht="12.75">
      <c r="A12" s="104" t="s">
        <v>22</v>
      </c>
      <c r="B12" s="107" t="s">
        <v>23</v>
      </c>
      <c r="C12" s="529">
        <v>2515</v>
      </c>
      <c r="D12" s="529">
        <v>2703</v>
      </c>
      <c r="E12" s="106" t="s">
        <v>24</v>
      </c>
      <c r="F12" s="108" t="s">
        <v>25</v>
      </c>
      <c r="G12" s="523">
        <v>127321</v>
      </c>
      <c r="H12" s="523">
        <v>121454</v>
      </c>
      <c r="I12" s="510"/>
    </row>
    <row r="13" spans="1:8" ht="12.75">
      <c r="A13" s="104" t="s">
        <v>26</v>
      </c>
      <c r="B13" s="107" t="s">
        <v>27</v>
      </c>
      <c r="C13" s="529">
        <v>1508</v>
      </c>
      <c r="D13" s="529">
        <v>1789</v>
      </c>
      <c r="E13" s="106" t="s">
        <v>28</v>
      </c>
      <c r="F13" s="108" t="s">
        <v>29</v>
      </c>
      <c r="G13" s="523"/>
      <c r="H13" s="523"/>
    </row>
    <row r="14" spans="1:8" ht="12.75">
      <c r="A14" s="104" t="s">
        <v>30</v>
      </c>
      <c r="B14" s="107" t="s">
        <v>31</v>
      </c>
      <c r="C14" s="529">
        <v>53</v>
      </c>
      <c r="D14" s="529">
        <v>63</v>
      </c>
      <c r="E14" s="109" t="s">
        <v>32</v>
      </c>
      <c r="F14" s="108" t="s">
        <v>33</v>
      </c>
      <c r="G14" s="524">
        <v>0</v>
      </c>
      <c r="H14" s="524">
        <v>0</v>
      </c>
    </row>
    <row r="15" spans="1:8" ht="12.75">
      <c r="A15" s="104" t="s">
        <v>34</v>
      </c>
      <c r="B15" s="107" t="s">
        <v>35</v>
      </c>
      <c r="C15" s="529">
        <v>22106</v>
      </c>
      <c r="D15" s="529">
        <v>20581</v>
      </c>
      <c r="E15" s="109" t="s">
        <v>36</v>
      </c>
      <c r="F15" s="108" t="s">
        <v>37</v>
      </c>
      <c r="G15" s="524">
        <v>0</v>
      </c>
      <c r="H15" s="524">
        <v>0</v>
      </c>
    </row>
    <row r="16" spans="1:8" ht="12.75">
      <c r="A16" s="104" t="s">
        <v>38</v>
      </c>
      <c r="B16" s="110" t="s">
        <v>39</v>
      </c>
      <c r="C16" s="529">
        <v>886</v>
      </c>
      <c r="D16" s="529">
        <v>962</v>
      </c>
      <c r="E16" s="109" t="s">
        <v>40</v>
      </c>
      <c r="F16" s="108" t="s">
        <v>41</v>
      </c>
      <c r="G16" s="524">
        <v>0</v>
      </c>
      <c r="H16" s="524">
        <v>0</v>
      </c>
    </row>
    <row r="17" spans="1:8" ht="13.5" customHeight="1">
      <c r="A17" s="104" t="s">
        <v>42</v>
      </c>
      <c r="B17" s="107" t="s">
        <v>43</v>
      </c>
      <c r="C17" s="529">
        <v>680</v>
      </c>
      <c r="D17" s="529">
        <v>684</v>
      </c>
      <c r="E17" s="109" t="s">
        <v>44</v>
      </c>
      <c r="F17" s="111" t="s">
        <v>45</v>
      </c>
      <c r="G17" s="525">
        <f>G11+G14+G15+G16</f>
        <v>127321</v>
      </c>
      <c r="H17" s="525">
        <f>H11+H14+H15+H16</f>
        <v>121454</v>
      </c>
    </row>
    <row r="18" spans="1:8" ht="12.75">
      <c r="A18" s="104" t="s">
        <v>46</v>
      </c>
      <c r="B18" s="107" t="s">
        <v>47</v>
      </c>
      <c r="C18" s="529">
        <v>363</v>
      </c>
      <c r="D18" s="529">
        <v>469</v>
      </c>
      <c r="E18" s="106" t="s">
        <v>48</v>
      </c>
      <c r="F18" s="111"/>
      <c r="G18" s="526"/>
      <c r="H18" s="526"/>
    </row>
    <row r="19" spans="1:8" ht="12">
      <c r="A19" s="104"/>
      <c r="B19" s="113" t="s">
        <v>50</v>
      </c>
      <c r="C19" s="525">
        <f>SUM(C11:C18)</f>
        <v>29139</v>
      </c>
      <c r="D19" s="525">
        <f>SUM(D11:D18)</f>
        <v>30423</v>
      </c>
      <c r="E19" s="106" t="s">
        <v>51</v>
      </c>
      <c r="F19" s="108" t="s">
        <v>52</v>
      </c>
      <c r="G19" s="367">
        <v>38714</v>
      </c>
      <c r="H19" s="367">
        <v>37008</v>
      </c>
    </row>
    <row r="20" spans="1:9" ht="12.75">
      <c r="A20" s="104" t="s">
        <v>53</v>
      </c>
      <c r="B20" s="113" t="s">
        <v>54</v>
      </c>
      <c r="C20" s="529">
        <v>17106</v>
      </c>
      <c r="D20" s="529">
        <v>25613</v>
      </c>
      <c r="E20" s="106" t="s">
        <v>55</v>
      </c>
      <c r="F20" s="108" t="s">
        <v>56</v>
      </c>
      <c r="G20" s="476">
        <v>2514</v>
      </c>
      <c r="H20" s="476">
        <v>870</v>
      </c>
      <c r="I20" s="510"/>
    </row>
    <row r="21" spans="1:8" ht="12.75">
      <c r="A21" s="104" t="s">
        <v>57</v>
      </c>
      <c r="B21" s="114" t="s">
        <v>58</v>
      </c>
      <c r="C21" s="529">
        <v>0</v>
      </c>
      <c r="D21" s="529">
        <v>0</v>
      </c>
      <c r="E21" s="106" t="s">
        <v>59</v>
      </c>
      <c r="F21" s="108" t="s">
        <v>60</v>
      </c>
      <c r="G21" s="456">
        <f>SUM(G22:G24)</f>
        <v>-45067</v>
      </c>
      <c r="H21" s="456">
        <f>SUM(H22:H24)</f>
        <v>-44764</v>
      </c>
    </row>
    <row r="22" spans="1:9" ht="12.75">
      <c r="A22" s="104" t="s">
        <v>61</v>
      </c>
      <c r="B22" s="107"/>
      <c r="C22" s="530"/>
      <c r="D22" s="530"/>
      <c r="E22" s="109" t="s">
        <v>62</v>
      </c>
      <c r="F22" s="108" t="s">
        <v>63</v>
      </c>
      <c r="G22" s="370">
        <v>8640</v>
      </c>
      <c r="H22" s="370">
        <v>8640</v>
      </c>
      <c r="I22" s="510"/>
    </row>
    <row r="23" spans="1:9" ht="12.75">
      <c r="A23" s="104" t="s">
        <v>64</v>
      </c>
      <c r="B23" s="107" t="s">
        <v>65</v>
      </c>
      <c r="C23" s="529">
        <v>0</v>
      </c>
      <c r="D23" s="529">
        <v>1</v>
      </c>
      <c r="E23" s="109" t="s">
        <v>66</v>
      </c>
      <c r="F23" s="108" t="s">
        <v>67</v>
      </c>
      <c r="G23" s="370">
        <v>-54014</v>
      </c>
      <c r="H23" s="370">
        <v>-53712</v>
      </c>
      <c r="I23" s="510"/>
    </row>
    <row r="24" spans="1:9" ht="12.75">
      <c r="A24" s="104" t="s">
        <v>68</v>
      </c>
      <c r="B24" s="107" t="s">
        <v>69</v>
      </c>
      <c r="C24" s="529">
        <v>1695</v>
      </c>
      <c r="D24" s="529">
        <v>1646</v>
      </c>
      <c r="E24" s="106" t="s">
        <v>70</v>
      </c>
      <c r="F24" s="108" t="s">
        <v>71</v>
      </c>
      <c r="G24" s="370">
        <v>307</v>
      </c>
      <c r="H24" s="370">
        <v>308</v>
      </c>
      <c r="I24" s="510"/>
    </row>
    <row r="25" spans="1:8" ht="12.75">
      <c r="A25" s="104" t="s">
        <v>72</v>
      </c>
      <c r="B25" s="107" t="s">
        <v>73</v>
      </c>
      <c r="C25" s="529">
        <v>0</v>
      </c>
      <c r="D25" s="529">
        <v>0</v>
      </c>
      <c r="E25" s="109" t="s">
        <v>74</v>
      </c>
      <c r="F25" s="111" t="s">
        <v>75</v>
      </c>
      <c r="G25" s="525">
        <f>G19+G20+G21</f>
        <v>-3839</v>
      </c>
      <c r="H25" s="525">
        <f>H19+H20+H21</f>
        <v>-6886</v>
      </c>
    </row>
    <row r="26" spans="1:8" ht="12.75">
      <c r="A26" s="104" t="s">
        <v>76</v>
      </c>
      <c r="B26" s="107" t="s">
        <v>77</v>
      </c>
      <c r="C26" s="529">
        <v>835</v>
      </c>
      <c r="D26" s="529">
        <v>924</v>
      </c>
      <c r="E26" s="106" t="s">
        <v>78</v>
      </c>
      <c r="F26" s="111"/>
      <c r="G26" s="526"/>
      <c r="H26" s="526"/>
    </row>
    <row r="27" spans="1:8" ht="12.75">
      <c r="A27" s="104" t="s">
        <v>79</v>
      </c>
      <c r="B27" s="114" t="s">
        <v>80</v>
      </c>
      <c r="C27" s="531">
        <f>SUM(C23:C26)</f>
        <v>2530</v>
      </c>
      <c r="D27" s="531">
        <f>SUM(D23:D26)</f>
        <v>2571</v>
      </c>
      <c r="E27" s="109" t="s">
        <v>81</v>
      </c>
      <c r="F27" s="108" t="s">
        <v>82</v>
      </c>
      <c r="G27" s="525">
        <f>SUM(G28:G30)</f>
        <v>70310</v>
      </c>
      <c r="H27" s="525">
        <f>SUM(H28:H30)</f>
        <v>69595</v>
      </c>
    </row>
    <row r="28" spans="1:9" ht="12.75">
      <c r="A28" s="104"/>
      <c r="B28" s="107"/>
      <c r="C28" s="530"/>
      <c r="D28" s="530"/>
      <c r="E28" s="106" t="s">
        <v>83</v>
      </c>
      <c r="F28" s="108" t="s">
        <v>84</v>
      </c>
      <c r="G28" s="367">
        <v>96841</v>
      </c>
      <c r="H28" s="367">
        <v>94445</v>
      </c>
      <c r="I28" s="510"/>
    </row>
    <row r="29" spans="1:9" ht="12.75">
      <c r="A29" s="104" t="s">
        <v>85</v>
      </c>
      <c r="B29" s="107"/>
      <c r="C29" s="530"/>
      <c r="D29" s="530"/>
      <c r="E29" s="106" t="s">
        <v>86</v>
      </c>
      <c r="F29" s="108" t="s">
        <v>87</v>
      </c>
      <c r="G29" s="368">
        <v>-26531</v>
      </c>
      <c r="H29" s="368">
        <v>-24968</v>
      </c>
      <c r="I29" s="510"/>
    </row>
    <row r="30" spans="1:9" ht="12.75">
      <c r="A30" s="104" t="s">
        <v>88</v>
      </c>
      <c r="B30" s="107" t="s">
        <v>89</v>
      </c>
      <c r="C30" s="529">
        <v>190791</v>
      </c>
      <c r="D30" s="529">
        <v>190791</v>
      </c>
      <c r="E30" s="106" t="s">
        <v>90</v>
      </c>
      <c r="F30" s="108" t="s">
        <v>91</v>
      </c>
      <c r="G30" s="369"/>
      <c r="H30" s="369">
        <v>118</v>
      </c>
      <c r="I30" s="510"/>
    </row>
    <row r="31" spans="1:9" ht="12.75">
      <c r="A31" s="104" t="s">
        <v>92</v>
      </c>
      <c r="B31" s="107" t="s">
        <v>93</v>
      </c>
      <c r="C31" s="532">
        <v>0</v>
      </c>
      <c r="D31" s="532">
        <v>0</v>
      </c>
      <c r="E31" s="109" t="s">
        <v>94</v>
      </c>
      <c r="F31" s="108" t="s">
        <v>95</v>
      </c>
      <c r="G31" s="367"/>
      <c r="H31" s="367">
        <v>2278</v>
      </c>
      <c r="I31" s="510"/>
    </row>
    <row r="32" spans="1:8" ht="12.75">
      <c r="A32" s="104" t="s">
        <v>96</v>
      </c>
      <c r="B32" s="114" t="s">
        <v>97</v>
      </c>
      <c r="C32" s="531">
        <f>C30+C31</f>
        <v>190791</v>
      </c>
      <c r="D32" s="531">
        <f>D30+D31</f>
        <v>190791</v>
      </c>
      <c r="E32" s="109" t="s">
        <v>98</v>
      </c>
      <c r="F32" s="108" t="s">
        <v>99</v>
      </c>
      <c r="G32" s="368">
        <v>-1685</v>
      </c>
      <c r="H32" s="368"/>
    </row>
    <row r="33" spans="1:8" ht="12.75">
      <c r="A33" s="104" t="s">
        <v>100</v>
      </c>
      <c r="B33" s="110"/>
      <c r="C33" s="530"/>
      <c r="D33" s="530"/>
      <c r="E33" s="109" t="s">
        <v>101</v>
      </c>
      <c r="F33" s="111" t="s">
        <v>102</v>
      </c>
      <c r="G33" s="525">
        <f>G27+G31+G32</f>
        <v>68625</v>
      </c>
      <c r="H33" s="525">
        <f>H27+H31+H32</f>
        <v>71873</v>
      </c>
    </row>
    <row r="34" spans="1:8" ht="12.75">
      <c r="A34" s="104" t="s">
        <v>103</v>
      </c>
      <c r="B34" s="110" t="s">
        <v>104</v>
      </c>
      <c r="C34" s="531">
        <f>SUM(C35:C38)</f>
        <v>9119</v>
      </c>
      <c r="D34" s="531">
        <f>SUM(D35:D38)</f>
        <v>9098</v>
      </c>
      <c r="E34" s="106"/>
      <c r="F34" s="115"/>
      <c r="G34" s="526"/>
      <c r="H34" s="526"/>
    </row>
    <row r="35" spans="1:8" ht="12.75">
      <c r="A35" s="104" t="s">
        <v>105</v>
      </c>
      <c r="B35" s="107" t="s">
        <v>106</v>
      </c>
      <c r="C35" s="529">
        <v>0</v>
      </c>
      <c r="D35" s="529">
        <v>0</v>
      </c>
      <c r="E35" s="116"/>
      <c r="F35" s="112"/>
      <c r="G35" s="526"/>
      <c r="H35" s="526"/>
    </row>
    <row r="36" spans="1:8" ht="12.75">
      <c r="A36" s="104" t="s">
        <v>107</v>
      </c>
      <c r="B36" s="107" t="s">
        <v>108</v>
      </c>
      <c r="C36" s="529">
        <v>0</v>
      </c>
      <c r="D36" s="529">
        <v>0</v>
      </c>
      <c r="E36" s="106" t="s">
        <v>109</v>
      </c>
      <c r="F36" s="115" t="s">
        <v>110</v>
      </c>
      <c r="G36" s="525">
        <f>G25+G17+G33</f>
        <v>192107</v>
      </c>
      <c r="H36" s="525">
        <f>H25+H17+H33</f>
        <v>186441</v>
      </c>
    </row>
    <row r="37" spans="1:8" ht="12.75">
      <c r="A37" s="104" t="s">
        <v>111</v>
      </c>
      <c r="B37" s="107" t="s">
        <v>112</v>
      </c>
      <c r="C37" s="529">
        <v>1</v>
      </c>
      <c r="D37" s="529">
        <v>1</v>
      </c>
      <c r="E37" s="106"/>
      <c r="F37" s="115"/>
      <c r="G37" s="526"/>
      <c r="H37" s="526"/>
    </row>
    <row r="38" spans="1:8" ht="12.75">
      <c r="A38" s="104" t="s">
        <v>113</v>
      </c>
      <c r="B38" s="107" t="s">
        <v>114</v>
      </c>
      <c r="C38" s="529">
        <v>9118</v>
      </c>
      <c r="D38" s="529">
        <v>9097</v>
      </c>
      <c r="E38" s="117"/>
      <c r="F38" s="112"/>
      <c r="G38" s="526"/>
      <c r="H38" s="526"/>
    </row>
    <row r="39" spans="1:9" ht="12.75">
      <c r="A39" s="104" t="s">
        <v>115</v>
      </c>
      <c r="B39" s="107" t="s">
        <v>116</v>
      </c>
      <c r="C39" s="533">
        <f>SUM(C40:C43)</f>
        <v>0</v>
      </c>
      <c r="D39" s="533">
        <f>SUM(D40:D43)</f>
        <v>861</v>
      </c>
      <c r="E39" s="118" t="s">
        <v>117</v>
      </c>
      <c r="F39" s="115" t="s">
        <v>118</v>
      </c>
      <c r="G39" s="369">
        <v>51710</v>
      </c>
      <c r="H39" s="369">
        <v>51204</v>
      </c>
      <c r="I39" s="510"/>
    </row>
    <row r="40" spans="1:8" ht="12.75">
      <c r="A40" s="104" t="s">
        <v>119</v>
      </c>
      <c r="B40" s="107" t="s">
        <v>120</v>
      </c>
      <c r="C40" s="529">
        <v>0</v>
      </c>
      <c r="D40" s="529">
        <v>0</v>
      </c>
      <c r="E40" s="109"/>
      <c r="F40" s="115"/>
      <c r="G40" s="526"/>
      <c r="H40" s="526"/>
    </row>
    <row r="41" spans="1:8" ht="12.75">
      <c r="A41" s="104" t="s">
        <v>121</v>
      </c>
      <c r="B41" s="107" t="s">
        <v>122</v>
      </c>
      <c r="C41" s="529">
        <v>0</v>
      </c>
      <c r="D41" s="529">
        <v>861</v>
      </c>
      <c r="E41" s="118" t="s">
        <v>123</v>
      </c>
      <c r="F41" s="112"/>
      <c r="G41" s="526"/>
      <c r="H41" s="526"/>
    </row>
    <row r="42" spans="1:8" ht="12.75">
      <c r="A42" s="104" t="s">
        <v>124</v>
      </c>
      <c r="B42" s="107" t="s">
        <v>125</v>
      </c>
      <c r="C42" s="529">
        <v>0</v>
      </c>
      <c r="D42" s="529">
        <v>0</v>
      </c>
      <c r="E42" s="106" t="s">
        <v>126</v>
      </c>
      <c r="F42" s="112"/>
      <c r="G42" s="526"/>
      <c r="H42" s="526"/>
    </row>
    <row r="43" spans="1:8" ht="12.75">
      <c r="A43" s="104" t="s">
        <v>127</v>
      </c>
      <c r="B43" s="107" t="s">
        <v>128</v>
      </c>
      <c r="C43" s="529">
        <v>0</v>
      </c>
      <c r="D43" s="529">
        <v>0</v>
      </c>
      <c r="E43" s="109" t="s">
        <v>129</v>
      </c>
      <c r="F43" s="108" t="s">
        <v>130</v>
      </c>
      <c r="G43" s="367">
        <v>11332</v>
      </c>
      <c r="H43" s="367">
        <v>5720</v>
      </c>
    </row>
    <row r="44" spans="1:8" ht="12.75">
      <c r="A44" s="104" t="s">
        <v>131</v>
      </c>
      <c r="B44" s="107" t="s">
        <v>132</v>
      </c>
      <c r="C44" s="529">
        <v>724</v>
      </c>
      <c r="D44" s="529">
        <v>591</v>
      </c>
      <c r="E44" s="109" t="s">
        <v>133</v>
      </c>
      <c r="F44" s="108" t="s">
        <v>134</v>
      </c>
      <c r="G44" s="367">
        <v>96917</v>
      </c>
      <c r="H44" s="367">
        <v>74990</v>
      </c>
    </row>
    <row r="45" spans="1:8" ht="12.75">
      <c r="A45" s="104" t="s">
        <v>135</v>
      </c>
      <c r="B45" s="113" t="s">
        <v>136</v>
      </c>
      <c r="C45" s="533">
        <f>C34+C39+C44</f>
        <v>9843</v>
      </c>
      <c r="D45" s="533">
        <f>D34+D39+D44</f>
        <v>10550</v>
      </c>
      <c r="E45" s="106" t="s">
        <v>137</v>
      </c>
      <c r="F45" s="108" t="s">
        <v>138</v>
      </c>
      <c r="G45" s="367"/>
      <c r="H45" s="367"/>
    </row>
    <row r="46" spans="1:8" ht="12.75">
      <c r="A46" s="104" t="s">
        <v>139</v>
      </c>
      <c r="B46" s="107"/>
      <c r="C46" s="530"/>
      <c r="D46" s="530"/>
      <c r="E46" s="106" t="s">
        <v>140</v>
      </c>
      <c r="F46" s="108" t="s">
        <v>141</v>
      </c>
      <c r="G46" s="367">
        <v>291</v>
      </c>
      <c r="H46" s="367">
        <v>556</v>
      </c>
    </row>
    <row r="47" spans="1:8" ht="12.75">
      <c r="A47" s="104" t="s">
        <v>142</v>
      </c>
      <c r="B47" s="107" t="s">
        <v>143</v>
      </c>
      <c r="C47" s="529">
        <v>174</v>
      </c>
      <c r="D47" s="529"/>
      <c r="E47" s="106" t="s">
        <v>144</v>
      </c>
      <c r="F47" s="108" t="s">
        <v>145</v>
      </c>
      <c r="G47" s="367">
        <v>36000</v>
      </c>
      <c r="H47" s="367">
        <v>11944</v>
      </c>
    </row>
    <row r="48" spans="1:8" ht="12.75">
      <c r="A48" s="104" t="s">
        <v>146</v>
      </c>
      <c r="B48" s="110" t="s">
        <v>147</v>
      </c>
      <c r="C48" s="529">
        <v>0</v>
      </c>
      <c r="D48" s="529">
        <v>16</v>
      </c>
      <c r="E48" s="106" t="s">
        <v>148</v>
      </c>
      <c r="F48" s="108" t="s">
        <v>149</v>
      </c>
      <c r="G48" s="367">
        <v>19594</v>
      </c>
      <c r="H48" s="367">
        <v>28358</v>
      </c>
    </row>
    <row r="49" spans="1:8" ht="12.75">
      <c r="A49" s="104" t="s">
        <v>150</v>
      </c>
      <c r="B49" s="107" t="s">
        <v>151</v>
      </c>
      <c r="C49" s="529">
        <v>49144</v>
      </c>
      <c r="D49" s="529">
        <v>38675</v>
      </c>
      <c r="E49" s="106" t="s">
        <v>49</v>
      </c>
      <c r="F49" s="111" t="s">
        <v>152</v>
      </c>
      <c r="G49" s="525">
        <f>SUM(G43:G48)</f>
        <v>164134</v>
      </c>
      <c r="H49" s="525">
        <f>SUM(H43:H48)</f>
        <v>121568</v>
      </c>
    </row>
    <row r="50" spans="1:8" ht="12.75">
      <c r="A50" s="104" t="s">
        <v>76</v>
      </c>
      <c r="B50" s="107" t="s">
        <v>153</v>
      </c>
      <c r="C50" s="529">
        <v>25076</v>
      </c>
      <c r="D50" s="529">
        <v>22227</v>
      </c>
      <c r="E50" s="106"/>
      <c r="F50" s="108"/>
      <c r="G50" s="525"/>
      <c r="H50" s="525"/>
    </row>
    <row r="51" spans="1:8" ht="12.75">
      <c r="A51" s="104" t="s">
        <v>154</v>
      </c>
      <c r="B51" s="113" t="s">
        <v>155</v>
      </c>
      <c r="C51" s="531">
        <f>SUM(C47:C50)</f>
        <v>74394</v>
      </c>
      <c r="D51" s="531">
        <f>SUM(D47:D50)</f>
        <v>60918</v>
      </c>
      <c r="E51" s="106" t="s">
        <v>156</v>
      </c>
      <c r="F51" s="111" t="s">
        <v>157</v>
      </c>
      <c r="G51" s="367">
        <v>38</v>
      </c>
      <c r="H51" s="367">
        <v>41</v>
      </c>
    </row>
    <row r="52" spans="1:8" ht="12.75">
      <c r="A52" s="104" t="s">
        <v>4</v>
      </c>
      <c r="B52" s="113"/>
      <c r="C52" s="530"/>
      <c r="D52" s="530"/>
      <c r="E52" s="106" t="s">
        <v>158</v>
      </c>
      <c r="F52" s="111" t="s">
        <v>159</v>
      </c>
      <c r="G52" s="367">
        <v>6</v>
      </c>
      <c r="H52" s="367">
        <v>0</v>
      </c>
    </row>
    <row r="53" spans="1:8" ht="12.75">
      <c r="A53" s="104" t="s">
        <v>160</v>
      </c>
      <c r="B53" s="113" t="s">
        <v>161</v>
      </c>
      <c r="C53" s="529">
        <v>1726</v>
      </c>
      <c r="D53" s="529">
        <v>38</v>
      </c>
      <c r="E53" s="106" t="s">
        <v>162</v>
      </c>
      <c r="F53" s="111" t="s">
        <v>163</v>
      </c>
      <c r="G53" s="367">
        <v>408</v>
      </c>
      <c r="H53" s="367">
        <v>519</v>
      </c>
    </row>
    <row r="54" spans="1:8" ht="12.75">
      <c r="A54" s="104" t="s">
        <v>164</v>
      </c>
      <c r="B54" s="113" t="s">
        <v>165</v>
      </c>
      <c r="C54" s="529">
        <v>1142</v>
      </c>
      <c r="D54" s="529">
        <v>1337</v>
      </c>
      <c r="E54" s="106" t="s">
        <v>166</v>
      </c>
      <c r="F54" s="111" t="s">
        <v>167</v>
      </c>
      <c r="G54" s="367">
        <v>0</v>
      </c>
      <c r="H54" s="367"/>
    </row>
    <row r="55" spans="1:8" ht="12.75">
      <c r="A55" s="119" t="s">
        <v>168</v>
      </c>
      <c r="B55" s="120" t="s">
        <v>169</v>
      </c>
      <c r="C55" s="531">
        <f>C19+C20+C21+C27+C32+C45+C51+C53+C54</f>
        <v>326671</v>
      </c>
      <c r="D55" s="531">
        <f>D19+D20+D21+D27+D32+D45+D51+D53+D54</f>
        <v>322241</v>
      </c>
      <c r="E55" s="106" t="s">
        <v>170</v>
      </c>
      <c r="F55" s="115" t="s">
        <v>171</v>
      </c>
      <c r="G55" s="525">
        <f>G49+G51+G52+G53+G54</f>
        <v>164586</v>
      </c>
      <c r="H55" s="525">
        <f>H49+H51+H52+H53+H54</f>
        <v>122128</v>
      </c>
    </row>
    <row r="56" spans="1:8" ht="12.75">
      <c r="A56" s="121" t="s">
        <v>172</v>
      </c>
      <c r="B56" s="110"/>
      <c r="C56" s="530"/>
      <c r="D56" s="530"/>
      <c r="E56" s="106"/>
      <c r="F56" s="115"/>
      <c r="G56" s="525"/>
      <c r="H56" s="525"/>
    </row>
    <row r="57" spans="1:8" ht="12.75">
      <c r="A57" s="104" t="s">
        <v>173</v>
      </c>
      <c r="B57" s="107"/>
      <c r="C57" s="530"/>
      <c r="D57" s="530"/>
      <c r="E57" s="118" t="s">
        <v>174</v>
      </c>
      <c r="F57" s="115"/>
      <c r="G57" s="525"/>
      <c r="H57" s="525"/>
    </row>
    <row r="58" spans="1:8" ht="12.75">
      <c r="A58" s="104" t="s">
        <v>175</v>
      </c>
      <c r="B58" s="107" t="s">
        <v>176</v>
      </c>
      <c r="C58" s="529">
        <v>779</v>
      </c>
      <c r="D58" s="529">
        <v>620</v>
      </c>
      <c r="E58" s="106" t="s">
        <v>126</v>
      </c>
      <c r="F58" s="108"/>
      <c r="G58" s="525"/>
      <c r="H58" s="525"/>
    </row>
    <row r="59" spans="1:8" ht="24">
      <c r="A59" s="104" t="s">
        <v>177</v>
      </c>
      <c r="B59" s="107" t="s">
        <v>178</v>
      </c>
      <c r="C59" s="529">
        <v>0</v>
      </c>
      <c r="D59" s="529">
        <v>0</v>
      </c>
      <c r="E59" s="106" t="s">
        <v>179</v>
      </c>
      <c r="F59" s="108" t="s">
        <v>180</v>
      </c>
      <c r="G59" s="367">
        <v>21002</v>
      </c>
      <c r="H59" s="367">
        <v>13305</v>
      </c>
    </row>
    <row r="60" spans="1:8" ht="17.25" customHeight="1">
      <c r="A60" s="104" t="s">
        <v>181</v>
      </c>
      <c r="B60" s="107" t="s">
        <v>182</v>
      </c>
      <c r="C60" s="529">
        <v>22049</v>
      </c>
      <c r="D60" s="529">
        <v>30486</v>
      </c>
      <c r="E60" s="106" t="s">
        <v>183</v>
      </c>
      <c r="F60" s="108" t="s">
        <v>184</v>
      </c>
      <c r="G60" s="367">
        <v>13381</v>
      </c>
      <c r="H60" s="367">
        <v>5707</v>
      </c>
    </row>
    <row r="61" spans="1:8" ht="12.75">
      <c r="A61" s="104" t="s">
        <v>185</v>
      </c>
      <c r="B61" s="110" t="s">
        <v>186</v>
      </c>
      <c r="C61" s="529">
        <v>0</v>
      </c>
      <c r="D61" s="529">
        <v>0</v>
      </c>
      <c r="E61" s="109" t="s">
        <v>187</v>
      </c>
      <c r="F61" s="108" t="s">
        <v>188</v>
      </c>
      <c r="G61" s="525">
        <f>SUM(G62:G68)</f>
        <v>66266</v>
      </c>
      <c r="H61" s="525">
        <f>SUM(H62:H68)</f>
        <v>75068</v>
      </c>
    </row>
    <row r="62" spans="1:8" ht="12.75">
      <c r="A62" s="104" t="s">
        <v>189</v>
      </c>
      <c r="B62" s="110" t="s">
        <v>190</v>
      </c>
      <c r="C62" s="529">
        <v>0</v>
      </c>
      <c r="D62" s="529">
        <v>0</v>
      </c>
      <c r="E62" s="109" t="s">
        <v>191</v>
      </c>
      <c r="F62" s="108" t="s">
        <v>192</v>
      </c>
      <c r="G62" s="367">
        <v>1368</v>
      </c>
      <c r="H62" s="367">
        <v>1293</v>
      </c>
    </row>
    <row r="63" spans="1:8" ht="12.75">
      <c r="A63" s="104" t="s">
        <v>193</v>
      </c>
      <c r="B63" s="107" t="s">
        <v>194</v>
      </c>
      <c r="C63" s="529">
        <v>267</v>
      </c>
      <c r="D63" s="529">
        <v>0</v>
      </c>
      <c r="E63" s="106" t="s">
        <v>195</v>
      </c>
      <c r="F63" s="108" t="s">
        <v>196</v>
      </c>
      <c r="G63" s="367">
        <v>500</v>
      </c>
      <c r="H63" s="367">
        <v>0</v>
      </c>
    </row>
    <row r="64" spans="1:8" ht="12.75">
      <c r="A64" s="104" t="s">
        <v>49</v>
      </c>
      <c r="B64" s="113" t="s">
        <v>197</v>
      </c>
      <c r="C64" s="531">
        <f>SUM(C58:C63)</f>
        <v>23095</v>
      </c>
      <c r="D64" s="531">
        <f>SUM(D58:D63)</f>
        <v>31106</v>
      </c>
      <c r="E64" s="106" t="s">
        <v>198</v>
      </c>
      <c r="F64" s="108" t="s">
        <v>199</v>
      </c>
      <c r="G64" s="367">
        <v>47616</v>
      </c>
      <c r="H64" s="367">
        <v>51521</v>
      </c>
    </row>
    <row r="65" spans="1:8" ht="12.75">
      <c r="A65" s="104"/>
      <c r="B65" s="113"/>
      <c r="C65" s="530"/>
      <c r="D65" s="530"/>
      <c r="E65" s="106" t="s">
        <v>200</v>
      </c>
      <c r="F65" s="108" t="s">
        <v>201</v>
      </c>
      <c r="G65" s="367">
        <v>6221</v>
      </c>
      <c r="H65" s="367">
        <v>10644</v>
      </c>
    </row>
    <row r="66" spans="1:8" ht="12.75">
      <c r="A66" s="104" t="s">
        <v>202</v>
      </c>
      <c r="B66" s="107"/>
      <c r="C66" s="530"/>
      <c r="D66" s="530"/>
      <c r="E66" s="106" t="s">
        <v>203</v>
      </c>
      <c r="F66" s="108" t="s">
        <v>204</v>
      </c>
      <c r="G66" s="367">
        <v>2828</v>
      </c>
      <c r="H66" s="367">
        <v>2720</v>
      </c>
    </row>
    <row r="67" spans="1:8" ht="12.75">
      <c r="A67" s="104" t="s">
        <v>205</v>
      </c>
      <c r="B67" s="107" t="s">
        <v>206</v>
      </c>
      <c r="C67" s="529">
        <v>0</v>
      </c>
      <c r="D67" s="529">
        <v>0</v>
      </c>
      <c r="E67" s="106" t="s">
        <v>207</v>
      </c>
      <c r="F67" s="108" t="s">
        <v>208</v>
      </c>
      <c r="G67" s="367">
        <v>1357</v>
      </c>
      <c r="H67" s="367">
        <v>1295</v>
      </c>
    </row>
    <row r="68" spans="1:8" ht="12.75">
      <c r="A68" s="104" t="s">
        <v>209</v>
      </c>
      <c r="B68" s="107" t="s">
        <v>210</v>
      </c>
      <c r="C68" s="529">
        <v>109361</v>
      </c>
      <c r="D68" s="529">
        <v>91645</v>
      </c>
      <c r="E68" s="106" t="s">
        <v>211</v>
      </c>
      <c r="F68" s="108" t="s">
        <v>212</v>
      </c>
      <c r="G68" s="367">
        <v>6376</v>
      </c>
      <c r="H68" s="367">
        <v>7595</v>
      </c>
    </row>
    <row r="69" spans="1:8" ht="12.75">
      <c r="A69" s="104" t="s">
        <v>213</v>
      </c>
      <c r="B69" s="107" t="s">
        <v>214</v>
      </c>
      <c r="C69" s="529">
        <v>766</v>
      </c>
      <c r="D69" s="529">
        <v>286</v>
      </c>
      <c r="E69" s="106" t="s">
        <v>76</v>
      </c>
      <c r="F69" s="108" t="s">
        <v>215</v>
      </c>
      <c r="G69" s="367">
        <v>15581</v>
      </c>
      <c r="H69" s="367">
        <v>22760</v>
      </c>
    </row>
    <row r="70" spans="1:8" ht="12.75">
      <c r="A70" s="104" t="s">
        <v>216</v>
      </c>
      <c r="B70" s="107" t="s">
        <v>217</v>
      </c>
      <c r="C70" s="529">
        <v>521</v>
      </c>
      <c r="D70" s="529">
        <v>58</v>
      </c>
      <c r="E70" s="106" t="s">
        <v>218</v>
      </c>
      <c r="F70" s="108" t="s">
        <v>219</v>
      </c>
      <c r="G70" s="367">
        <v>310</v>
      </c>
      <c r="H70" s="367">
        <v>65</v>
      </c>
    </row>
    <row r="71" spans="1:8" ht="12.75">
      <c r="A71" s="104" t="s">
        <v>220</v>
      </c>
      <c r="B71" s="107" t="s">
        <v>221</v>
      </c>
      <c r="C71" s="529">
        <v>3517</v>
      </c>
      <c r="D71" s="529">
        <v>4844</v>
      </c>
      <c r="E71" s="109" t="s">
        <v>44</v>
      </c>
      <c r="F71" s="111" t="s">
        <v>222</v>
      </c>
      <c r="G71" s="525">
        <f>G59+G60+G61+G69+G70</f>
        <v>116540</v>
      </c>
      <c r="H71" s="525">
        <f>H59+H60+H61+H69+H70</f>
        <v>116905</v>
      </c>
    </row>
    <row r="72" spans="1:8" ht="12.75">
      <c r="A72" s="104" t="s">
        <v>223</v>
      </c>
      <c r="B72" s="107" t="s">
        <v>224</v>
      </c>
      <c r="C72" s="529">
        <v>670</v>
      </c>
      <c r="D72" s="529">
        <v>2507</v>
      </c>
      <c r="E72" s="109"/>
      <c r="F72" s="108"/>
      <c r="G72" s="525"/>
      <c r="H72" s="525"/>
    </row>
    <row r="73" spans="1:8" ht="12.75">
      <c r="A73" s="104" t="s">
        <v>225</v>
      </c>
      <c r="B73" s="107" t="s">
        <v>226</v>
      </c>
      <c r="C73" s="529">
        <v>47</v>
      </c>
      <c r="D73" s="529">
        <v>44</v>
      </c>
      <c r="E73" s="117"/>
      <c r="F73" s="108"/>
      <c r="G73" s="525"/>
      <c r="H73" s="525"/>
    </row>
    <row r="74" spans="1:8" ht="12.75">
      <c r="A74" s="104" t="s">
        <v>227</v>
      </c>
      <c r="B74" s="107" t="s">
        <v>228</v>
      </c>
      <c r="C74" s="529">
        <v>164194</v>
      </c>
      <c r="D74" s="529">
        <v>86304</v>
      </c>
      <c r="E74" s="106" t="s">
        <v>229</v>
      </c>
      <c r="F74" s="111" t="s">
        <v>230</v>
      </c>
      <c r="G74" s="367">
        <v>275107</v>
      </c>
      <c r="H74" s="367">
        <v>210260</v>
      </c>
    </row>
    <row r="75" spans="1:8" ht="12.75">
      <c r="A75" s="104" t="s">
        <v>74</v>
      </c>
      <c r="B75" s="113" t="s">
        <v>231</v>
      </c>
      <c r="C75" s="531">
        <f>SUM(C67:C74)</f>
        <v>279076</v>
      </c>
      <c r="D75" s="531">
        <f>SUM(D67:D74)</f>
        <v>185688</v>
      </c>
      <c r="E75" s="106" t="s">
        <v>158</v>
      </c>
      <c r="F75" s="111" t="s">
        <v>232</v>
      </c>
      <c r="G75" s="367">
        <v>187</v>
      </c>
      <c r="H75" s="367">
        <v>29</v>
      </c>
    </row>
    <row r="76" spans="1:8" ht="12.75">
      <c r="A76" s="104"/>
      <c r="B76" s="107"/>
      <c r="C76" s="530"/>
      <c r="D76" s="530"/>
      <c r="E76" s="106" t="s">
        <v>233</v>
      </c>
      <c r="F76" s="111" t="s">
        <v>234</v>
      </c>
      <c r="G76" s="367">
        <v>0</v>
      </c>
      <c r="H76" s="367">
        <v>0</v>
      </c>
    </row>
    <row r="77" spans="1:8" ht="12.75">
      <c r="A77" s="104" t="s">
        <v>235</v>
      </c>
      <c r="B77" s="107"/>
      <c r="C77" s="530"/>
      <c r="D77" s="530"/>
      <c r="E77" s="106"/>
      <c r="F77" s="122"/>
      <c r="G77" s="526"/>
      <c r="H77" s="526"/>
    </row>
    <row r="78" spans="1:8" ht="12.75">
      <c r="A78" s="104" t="s">
        <v>236</v>
      </c>
      <c r="B78" s="107" t="s">
        <v>237</v>
      </c>
      <c r="C78" s="531">
        <f>SUM(C79:C81)</f>
        <v>74773</v>
      </c>
      <c r="D78" s="531">
        <f>SUM(D79:D81)</f>
        <v>79425</v>
      </c>
      <c r="E78" s="106"/>
      <c r="F78" s="112"/>
      <c r="G78" s="526"/>
      <c r="H78" s="526"/>
    </row>
    <row r="79" spans="1:8" ht="12.75">
      <c r="A79" s="104" t="s">
        <v>238</v>
      </c>
      <c r="B79" s="107" t="s">
        <v>239</v>
      </c>
      <c r="C79" s="529">
        <v>16181</v>
      </c>
      <c r="D79" s="529">
        <v>34870</v>
      </c>
      <c r="E79" s="106" t="s">
        <v>240</v>
      </c>
      <c r="F79" s="115" t="s">
        <v>241</v>
      </c>
      <c r="G79" s="525">
        <f>G71+G74+G75+G76</f>
        <v>391834</v>
      </c>
      <c r="H79" s="525">
        <f>H71+H74+H75+H76</f>
        <v>327194</v>
      </c>
    </row>
    <row r="80" spans="1:8" ht="12.75">
      <c r="A80" s="104" t="s">
        <v>242</v>
      </c>
      <c r="B80" s="107" t="s">
        <v>243</v>
      </c>
      <c r="C80" s="529">
        <v>0</v>
      </c>
      <c r="D80" s="529">
        <v>0</v>
      </c>
      <c r="E80" s="106"/>
      <c r="F80" s="123"/>
      <c r="G80" s="527"/>
      <c r="H80" s="527"/>
    </row>
    <row r="81" spans="1:8" ht="12.75">
      <c r="A81" s="104" t="s">
        <v>244</v>
      </c>
      <c r="B81" s="107" t="s">
        <v>245</v>
      </c>
      <c r="C81" s="529">
        <v>58592</v>
      </c>
      <c r="D81" s="529">
        <v>44555</v>
      </c>
      <c r="E81" s="117"/>
      <c r="F81" s="124"/>
      <c r="G81" s="527"/>
      <c r="H81" s="527"/>
    </row>
    <row r="82" spans="1:8" ht="12.75">
      <c r="A82" s="104" t="s">
        <v>246</v>
      </c>
      <c r="B82" s="107" t="s">
        <v>247</v>
      </c>
      <c r="C82" s="529">
        <v>14061</v>
      </c>
      <c r="D82" s="529">
        <v>9539</v>
      </c>
      <c r="E82" s="117"/>
      <c r="F82" s="124"/>
      <c r="G82" s="527"/>
      <c r="H82" s="527"/>
    </row>
    <row r="83" spans="1:8" ht="12.75">
      <c r="A83" s="104" t="s">
        <v>131</v>
      </c>
      <c r="B83" s="107" t="s">
        <v>248</v>
      </c>
      <c r="C83" s="529">
        <v>13222</v>
      </c>
      <c r="D83" s="529">
        <v>19273</v>
      </c>
      <c r="E83" s="117"/>
      <c r="F83" s="124"/>
      <c r="G83" s="527"/>
      <c r="H83" s="527"/>
    </row>
    <row r="84" spans="1:8" ht="12.75">
      <c r="A84" s="104" t="s">
        <v>249</v>
      </c>
      <c r="B84" s="113" t="s">
        <v>250</v>
      </c>
      <c r="C84" s="531">
        <f>C83+C82+C78</f>
        <v>102056</v>
      </c>
      <c r="D84" s="531">
        <f>D83+D82+D78</f>
        <v>108237</v>
      </c>
      <c r="E84" s="117"/>
      <c r="F84" s="124"/>
      <c r="G84" s="527"/>
      <c r="H84" s="527"/>
    </row>
    <row r="85" spans="1:8" ht="12.75">
      <c r="A85" s="104"/>
      <c r="B85" s="113"/>
      <c r="C85" s="530"/>
      <c r="D85" s="530"/>
      <c r="E85" s="117"/>
      <c r="F85" s="124"/>
      <c r="G85" s="527"/>
      <c r="H85" s="527"/>
    </row>
    <row r="86" spans="1:8" ht="12.75">
      <c r="A86" s="104" t="s">
        <v>251</v>
      </c>
      <c r="B86" s="107"/>
      <c r="C86" s="530"/>
      <c r="D86" s="530"/>
      <c r="E86" s="117"/>
      <c r="F86" s="124"/>
      <c r="G86" s="527"/>
      <c r="H86" s="527"/>
    </row>
    <row r="87" spans="1:8" ht="12.75">
      <c r="A87" s="104" t="s">
        <v>252</v>
      </c>
      <c r="B87" s="107" t="s">
        <v>253</v>
      </c>
      <c r="C87" s="529">
        <v>3587</v>
      </c>
      <c r="D87" s="529">
        <v>2780</v>
      </c>
      <c r="E87" s="117"/>
      <c r="F87" s="124"/>
      <c r="G87" s="527"/>
      <c r="H87" s="527"/>
    </row>
    <row r="88" spans="1:8" ht="12.75">
      <c r="A88" s="104" t="s">
        <v>254</v>
      </c>
      <c r="B88" s="107" t="s">
        <v>255</v>
      </c>
      <c r="C88" s="529">
        <v>60116</v>
      </c>
      <c r="D88" s="529">
        <v>34864</v>
      </c>
      <c r="E88" s="117"/>
      <c r="F88" s="124"/>
      <c r="G88" s="527"/>
      <c r="H88" s="527"/>
    </row>
    <row r="89" spans="1:8" ht="12.75">
      <c r="A89" s="104" t="s">
        <v>256</v>
      </c>
      <c r="B89" s="107" t="s">
        <v>257</v>
      </c>
      <c r="C89" s="529">
        <v>3411</v>
      </c>
      <c r="D89" s="529">
        <v>1254</v>
      </c>
      <c r="E89" s="117"/>
      <c r="F89" s="124"/>
      <c r="G89" s="527"/>
      <c r="H89" s="527"/>
    </row>
    <row r="90" spans="1:8" ht="12.75">
      <c r="A90" s="104" t="s">
        <v>258</v>
      </c>
      <c r="B90" s="107" t="s">
        <v>259</v>
      </c>
      <c r="C90" s="529">
        <v>33</v>
      </c>
      <c r="D90" s="529">
        <v>131</v>
      </c>
      <c r="E90" s="117"/>
      <c r="F90" s="124"/>
      <c r="G90" s="527"/>
      <c r="H90" s="527"/>
    </row>
    <row r="91" spans="1:8" ht="12.75">
      <c r="A91" s="104" t="s">
        <v>260</v>
      </c>
      <c r="B91" s="113" t="s">
        <v>261</v>
      </c>
      <c r="C91" s="534">
        <f>SUM(C87:C90)</f>
        <v>67147</v>
      </c>
      <c r="D91" s="534">
        <f>SUM(D87:D90)</f>
        <v>39029</v>
      </c>
      <c r="E91" s="117"/>
      <c r="F91" s="124"/>
      <c r="G91" s="527"/>
      <c r="H91" s="527"/>
    </row>
    <row r="92" spans="1:8" ht="12.75">
      <c r="A92" s="104" t="s">
        <v>262</v>
      </c>
      <c r="B92" s="113" t="s">
        <v>263</v>
      </c>
      <c r="C92" s="529">
        <v>2192</v>
      </c>
      <c r="D92" s="529">
        <v>666</v>
      </c>
      <c r="E92" s="117"/>
      <c r="F92" s="124"/>
      <c r="G92" s="527"/>
      <c r="H92" s="527"/>
    </row>
    <row r="93" spans="1:8" ht="15.75" customHeight="1">
      <c r="A93" s="104" t="s">
        <v>264</v>
      </c>
      <c r="B93" s="99" t="s">
        <v>265</v>
      </c>
      <c r="C93" s="531">
        <f>C64+C75+C84+C91+C92</f>
        <v>473566</v>
      </c>
      <c r="D93" s="531">
        <f>D64+D75+D84+D91+D92</f>
        <v>364726</v>
      </c>
      <c r="E93" s="117"/>
      <c r="F93" s="124"/>
      <c r="G93" s="527"/>
      <c r="H93" s="527"/>
    </row>
    <row r="94" spans="1:8" ht="24" customHeight="1">
      <c r="A94" s="121" t="s">
        <v>266</v>
      </c>
      <c r="B94" s="99" t="s">
        <v>267</v>
      </c>
      <c r="C94" s="535">
        <f>C93+C55</f>
        <v>800237</v>
      </c>
      <c r="D94" s="535">
        <f>D93+D55</f>
        <v>686967</v>
      </c>
      <c r="E94" s="125" t="s">
        <v>268</v>
      </c>
      <c r="F94" s="115" t="s">
        <v>269</v>
      </c>
      <c r="G94" s="528">
        <f>G36+G39+G55+G79</f>
        <v>800237</v>
      </c>
      <c r="H94" s="528">
        <f>H36+H39+H55+H79</f>
        <v>686967</v>
      </c>
    </row>
    <row r="95" spans="1:8" ht="24" customHeight="1">
      <c r="A95" s="126"/>
      <c r="B95" s="127"/>
      <c r="C95" s="128"/>
      <c r="D95" s="137"/>
      <c r="E95" s="129"/>
      <c r="F95" s="130"/>
      <c r="G95" s="511">
        <f>C94-G94</f>
        <v>0</v>
      </c>
      <c r="H95" s="511">
        <f>D94-H94</f>
        <v>0</v>
      </c>
    </row>
    <row r="96" spans="1:5" ht="14.25">
      <c r="A96" s="438" t="s">
        <v>887</v>
      </c>
      <c r="B96" s="209"/>
      <c r="C96" s="575" t="s">
        <v>613</v>
      </c>
      <c r="D96" s="575"/>
      <c r="E96" s="575"/>
    </row>
    <row r="97" spans="1:5" ht="15">
      <c r="A97" s="210"/>
      <c r="B97" s="210"/>
      <c r="C97" s="579" t="s">
        <v>885</v>
      </c>
      <c r="D97" s="579"/>
      <c r="E97" s="439"/>
    </row>
    <row r="98" spans="1:5" ht="15">
      <c r="A98" s="210"/>
      <c r="B98" s="210"/>
      <c r="C98" s="439"/>
      <c r="D98" s="440"/>
      <c r="E98" s="439"/>
    </row>
    <row r="99" spans="1:5" ht="15">
      <c r="A99" s="211"/>
      <c r="B99" s="211"/>
      <c r="C99" s="575" t="s">
        <v>614</v>
      </c>
      <c r="D99" s="575"/>
      <c r="E99" s="575"/>
    </row>
    <row r="100" spans="1:5" ht="15">
      <c r="A100" s="210"/>
      <c r="B100" s="210"/>
      <c r="C100" s="576" t="s">
        <v>522</v>
      </c>
      <c r="D100" s="576"/>
      <c r="E100" s="441"/>
    </row>
    <row r="101" spans="3:4" ht="28.5" customHeight="1">
      <c r="C101" s="83" t="s">
        <v>612</v>
      </c>
      <c r="D101" s="208"/>
    </row>
  </sheetData>
  <sheetProtection/>
  <mergeCells count="8">
    <mergeCell ref="A3:D3"/>
    <mergeCell ref="A4:D4"/>
    <mergeCell ref="C99:E99"/>
    <mergeCell ref="C100:D100"/>
    <mergeCell ref="F4:G4"/>
    <mergeCell ref="A5:D5"/>
    <mergeCell ref="C96:E96"/>
    <mergeCell ref="C97:D9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G30:H31 C23:D26 C35:D38 G28:H28 C87:D92 G62:H70 G59:H60 G19:H19 C30:D31 G51:H54 G43:H48 C53:D54 G11:H16 C79:D83 C58:D63 C40:D44 G39:H39 C47:D50 C67:D74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">
      <formula1>-99999999999</formula1>
      <formula2>0</formula2>
    </dataValidation>
  </dataValidations>
  <printOptions/>
  <pageMargins left="0.57" right="0.31" top="0.56" bottom="0.5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J49"/>
  <sheetViews>
    <sheetView zoomScalePageLayoutView="0" workbookViewId="0" topLeftCell="A21">
      <selection activeCell="I40" sqref="I40"/>
    </sheetView>
  </sheetViews>
  <sheetFormatPr defaultColWidth="9.140625" defaultRowHeight="12.75"/>
  <cols>
    <col min="1" max="1" width="42.7109375" style="39" customWidth="1"/>
    <col min="2" max="2" width="9.7109375" style="39" customWidth="1"/>
    <col min="3" max="3" width="9.421875" style="42" customWidth="1"/>
    <col min="4" max="4" width="10.57421875" style="42" customWidth="1"/>
    <col min="5" max="5" width="46.140625" style="39" customWidth="1"/>
    <col min="6" max="6" width="9.140625" style="39" customWidth="1"/>
    <col min="7" max="8" width="9.8515625" style="42" customWidth="1"/>
    <col min="9" max="16384" width="9.140625" style="39" customWidth="1"/>
  </cols>
  <sheetData>
    <row r="1" spans="1:8" ht="16.5" customHeight="1">
      <c r="A1" s="1" t="s">
        <v>271</v>
      </c>
      <c r="B1" s="1"/>
      <c r="C1" s="33"/>
      <c r="D1" s="34"/>
      <c r="E1" s="2"/>
      <c r="F1" s="2"/>
      <c r="G1" s="38"/>
      <c r="H1" s="38"/>
    </row>
    <row r="2" spans="1:8" ht="16.5" customHeight="1">
      <c r="A2" s="3" t="s">
        <v>272</v>
      </c>
      <c r="B2" s="582" t="s">
        <v>523</v>
      </c>
      <c r="C2" s="582"/>
      <c r="D2" s="582"/>
      <c r="E2" s="582"/>
      <c r="F2" s="583" t="s">
        <v>1</v>
      </c>
      <c r="G2" s="583"/>
      <c r="H2" s="205">
        <v>175187337</v>
      </c>
    </row>
    <row r="3" spans="1:8" ht="16.5" customHeight="1">
      <c r="A3" s="3" t="s">
        <v>273</v>
      </c>
      <c r="B3" s="584" t="str">
        <f>'справка №1-БАЛАНС'!E4</f>
        <v>Консолидиран </v>
      </c>
      <c r="C3" s="582"/>
      <c r="D3" s="582"/>
      <c r="E3" s="582"/>
      <c r="F3" s="40" t="s">
        <v>3</v>
      </c>
      <c r="G3" s="41"/>
      <c r="H3" s="41" t="s">
        <v>4</v>
      </c>
    </row>
    <row r="4" spans="1:8" ht="16.5" customHeight="1">
      <c r="A4" s="3" t="s">
        <v>5</v>
      </c>
      <c r="B4" s="585" t="s">
        <v>889</v>
      </c>
      <c r="C4" s="585"/>
      <c r="D4" s="585"/>
      <c r="E4" s="4"/>
      <c r="F4" s="2"/>
      <c r="G4" s="38"/>
      <c r="H4" s="38" t="s">
        <v>274</v>
      </c>
    </row>
    <row r="5" spans="1:8" ht="29.25" customHeight="1">
      <c r="A5" s="5" t="s">
        <v>275</v>
      </c>
      <c r="B5" s="6" t="s">
        <v>8</v>
      </c>
      <c r="C5" s="35" t="s">
        <v>9</v>
      </c>
      <c r="D5" s="36" t="s">
        <v>11</v>
      </c>
      <c r="E5" s="5" t="s">
        <v>276</v>
      </c>
      <c r="F5" s="6" t="s">
        <v>8</v>
      </c>
      <c r="G5" s="35" t="s">
        <v>9</v>
      </c>
      <c r="H5" s="35" t="s">
        <v>11</v>
      </c>
    </row>
    <row r="6" spans="1:8" ht="16.5" customHeight="1">
      <c r="A6" s="7" t="s">
        <v>12</v>
      </c>
      <c r="B6" s="351" t="s">
        <v>13</v>
      </c>
      <c r="C6" s="37">
        <v>1</v>
      </c>
      <c r="D6" s="37">
        <v>2</v>
      </c>
      <c r="E6" s="7" t="s">
        <v>12</v>
      </c>
      <c r="F6" s="5" t="s">
        <v>13</v>
      </c>
      <c r="G6" s="35">
        <v>1</v>
      </c>
      <c r="H6" s="35">
        <v>2</v>
      </c>
    </row>
    <row r="7" spans="1:8" ht="16.5" customHeight="1">
      <c r="A7" s="8" t="s">
        <v>277</v>
      </c>
      <c r="B7" s="352"/>
      <c r="C7" s="9"/>
      <c r="D7" s="9"/>
      <c r="E7" s="8" t="s">
        <v>278</v>
      </c>
      <c r="F7" s="10"/>
      <c r="G7" s="22"/>
      <c r="H7" s="22"/>
    </row>
    <row r="8" spans="1:8" ht="13.5" customHeight="1">
      <c r="A8" s="11" t="s">
        <v>279</v>
      </c>
      <c r="B8" s="353"/>
      <c r="C8" s="32"/>
      <c r="D8" s="32"/>
      <c r="E8" s="11" t="s">
        <v>280</v>
      </c>
      <c r="F8" s="10"/>
      <c r="G8" s="22"/>
      <c r="H8" s="22"/>
    </row>
    <row r="9" spans="1:8" ht="13.5" customHeight="1">
      <c r="A9" s="12" t="s">
        <v>281</v>
      </c>
      <c r="B9" s="354" t="s">
        <v>282</v>
      </c>
      <c r="C9" s="512">
        <v>2916</v>
      </c>
      <c r="D9" s="512">
        <v>5237</v>
      </c>
      <c r="E9" s="12" t="s">
        <v>283</v>
      </c>
      <c r="F9" s="13" t="s">
        <v>284</v>
      </c>
      <c r="G9" s="512">
        <v>0</v>
      </c>
      <c r="H9" s="512">
        <v>0</v>
      </c>
    </row>
    <row r="10" spans="1:8" ht="13.5" customHeight="1">
      <c r="A10" s="12" t="s">
        <v>285</v>
      </c>
      <c r="B10" s="354" t="s">
        <v>286</v>
      </c>
      <c r="C10" s="512">
        <v>100453</v>
      </c>
      <c r="D10" s="512">
        <v>100009</v>
      </c>
      <c r="E10" s="12" t="s">
        <v>287</v>
      </c>
      <c r="F10" s="13" t="s">
        <v>288</v>
      </c>
      <c r="G10" s="512">
        <v>127973</v>
      </c>
      <c r="H10" s="512">
        <v>118105</v>
      </c>
    </row>
    <row r="11" spans="1:8" ht="13.5" customHeight="1">
      <c r="A11" s="12" t="s">
        <v>289</v>
      </c>
      <c r="B11" s="354" t="s">
        <v>290</v>
      </c>
      <c r="C11" s="512">
        <v>6875</v>
      </c>
      <c r="D11" s="512">
        <v>6760</v>
      </c>
      <c r="E11" s="14" t="s">
        <v>291</v>
      </c>
      <c r="F11" s="13" t="s">
        <v>292</v>
      </c>
      <c r="G11" s="512">
        <v>324515</v>
      </c>
      <c r="H11" s="512">
        <v>334532</v>
      </c>
    </row>
    <row r="12" spans="1:8" ht="13.5" customHeight="1">
      <c r="A12" s="12" t="s">
        <v>293</v>
      </c>
      <c r="B12" s="354" t="s">
        <v>294</v>
      </c>
      <c r="C12" s="512">
        <v>27629</v>
      </c>
      <c r="D12" s="512">
        <v>29502</v>
      </c>
      <c r="E12" s="14" t="s">
        <v>76</v>
      </c>
      <c r="F12" s="13" t="s">
        <v>295</v>
      </c>
      <c r="G12" s="512">
        <v>78399</v>
      </c>
      <c r="H12" s="512">
        <v>99059</v>
      </c>
    </row>
    <row r="13" spans="1:8" ht="13.5" customHeight="1">
      <c r="A13" s="12" t="s">
        <v>296</v>
      </c>
      <c r="B13" s="354" t="s">
        <v>297</v>
      </c>
      <c r="C13" s="512">
        <v>6630</v>
      </c>
      <c r="D13" s="512">
        <v>6495</v>
      </c>
      <c r="E13" s="15" t="s">
        <v>49</v>
      </c>
      <c r="F13" s="16" t="s">
        <v>298</v>
      </c>
      <c r="G13" s="521">
        <f>SUM(G9:G12)</f>
        <v>530887</v>
      </c>
      <c r="H13" s="521">
        <f>SUM(H9:H12)</f>
        <v>551696</v>
      </c>
    </row>
    <row r="14" spans="1:8" ht="29.25" customHeight="1">
      <c r="A14" s="12" t="s">
        <v>299</v>
      </c>
      <c r="B14" s="354" t="s">
        <v>300</v>
      </c>
      <c r="C14" s="512">
        <v>123043</v>
      </c>
      <c r="D14" s="512">
        <v>111078</v>
      </c>
      <c r="E14" s="14"/>
      <c r="F14" s="17"/>
      <c r="G14" s="521"/>
      <c r="H14" s="521"/>
    </row>
    <row r="15" spans="1:8" ht="21" customHeight="1">
      <c r="A15" s="12" t="s">
        <v>301</v>
      </c>
      <c r="B15" s="354" t="s">
        <v>302</v>
      </c>
      <c r="C15" s="371">
        <v>0</v>
      </c>
      <c r="D15" s="371">
        <v>0</v>
      </c>
      <c r="E15" s="11" t="s">
        <v>303</v>
      </c>
      <c r="F15" s="18" t="s">
        <v>304</v>
      </c>
      <c r="G15" s="512">
        <v>0</v>
      </c>
      <c r="H15" s="512">
        <v>0</v>
      </c>
    </row>
    <row r="16" spans="1:8" ht="13.5" customHeight="1">
      <c r="A16" s="12" t="s">
        <v>305</v>
      </c>
      <c r="B16" s="354" t="s">
        <v>306</v>
      </c>
      <c r="C16" s="513">
        <v>272690</v>
      </c>
      <c r="D16" s="513">
        <v>295253</v>
      </c>
      <c r="E16" s="12" t="s">
        <v>307</v>
      </c>
      <c r="F16" s="17" t="s">
        <v>308</v>
      </c>
      <c r="G16" s="512">
        <v>0</v>
      </c>
      <c r="H16" s="512">
        <v>0</v>
      </c>
    </row>
    <row r="17" spans="1:8" ht="13.5" customHeight="1">
      <c r="A17" s="19" t="s">
        <v>309</v>
      </c>
      <c r="B17" s="354" t="s">
        <v>310</v>
      </c>
      <c r="C17" s="514">
        <v>1031</v>
      </c>
      <c r="D17" s="514">
        <v>2138</v>
      </c>
      <c r="E17" s="11"/>
      <c r="F17" s="10"/>
      <c r="G17" s="521"/>
      <c r="H17" s="521"/>
    </row>
    <row r="18" spans="1:8" ht="13.5" customHeight="1">
      <c r="A18" s="19" t="s">
        <v>311</v>
      </c>
      <c r="B18" s="354" t="s">
        <v>312</v>
      </c>
      <c r="C18" s="514">
        <v>11801</v>
      </c>
      <c r="D18" s="514">
        <v>19133</v>
      </c>
      <c r="E18" s="11" t="s">
        <v>313</v>
      </c>
      <c r="F18" s="10"/>
      <c r="G18" s="521"/>
      <c r="H18" s="521"/>
    </row>
    <row r="19" spans="1:8" ht="13.5" customHeight="1">
      <c r="A19" s="15" t="s">
        <v>49</v>
      </c>
      <c r="B19" s="355" t="s">
        <v>314</v>
      </c>
      <c r="C19" s="515">
        <f>SUM(C9:C18)-C18-C17</f>
        <v>540236</v>
      </c>
      <c r="D19" s="515">
        <f>SUM(D9:D18)-D18-D17</f>
        <v>554334</v>
      </c>
      <c r="E19" s="10" t="s">
        <v>315</v>
      </c>
      <c r="F19" s="17" t="s">
        <v>316</v>
      </c>
      <c r="G19" s="512">
        <v>10370</v>
      </c>
      <c r="H19" s="512">
        <v>10070</v>
      </c>
    </row>
    <row r="20" spans="1:8" ht="13.5" customHeight="1">
      <c r="A20" s="11"/>
      <c r="B20" s="354"/>
      <c r="C20" s="515"/>
      <c r="D20" s="515"/>
      <c r="E20" s="19" t="s">
        <v>317</v>
      </c>
      <c r="F20" s="17" t="s">
        <v>318</v>
      </c>
      <c r="G20" s="512">
        <v>778</v>
      </c>
      <c r="H20" s="512">
        <v>379</v>
      </c>
    </row>
    <row r="21" spans="1:8" ht="24.75" customHeight="1">
      <c r="A21" s="11" t="s">
        <v>319</v>
      </c>
      <c r="B21" s="20"/>
      <c r="C21" s="515"/>
      <c r="D21" s="515"/>
      <c r="E21" s="12" t="s">
        <v>320</v>
      </c>
      <c r="F21" s="17" t="s">
        <v>321</v>
      </c>
      <c r="G21" s="512">
        <v>17246</v>
      </c>
      <c r="H21" s="512">
        <v>18419</v>
      </c>
    </row>
    <row r="22" spans="1:8" ht="13.5" customHeight="1">
      <c r="A22" s="10" t="s">
        <v>322</v>
      </c>
      <c r="B22" s="20" t="s">
        <v>323</v>
      </c>
      <c r="C22" s="512">
        <v>12553</v>
      </c>
      <c r="D22" s="512">
        <v>11051</v>
      </c>
      <c r="E22" s="10" t="s">
        <v>324</v>
      </c>
      <c r="F22" s="17" t="s">
        <v>325</v>
      </c>
      <c r="G22" s="512">
        <v>2107</v>
      </c>
      <c r="H22" s="512">
        <v>2725</v>
      </c>
    </row>
    <row r="23" spans="1:8" ht="22.5" customHeight="1">
      <c r="A23" s="12" t="s">
        <v>326</v>
      </c>
      <c r="B23" s="20" t="s">
        <v>327</v>
      </c>
      <c r="C23" s="512">
        <v>8530</v>
      </c>
      <c r="D23" s="512">
        <v>9870</v>
      </c>
      <c r="E23" s="12" t="s">
        <v>328</v>
      </c>
      <c r="F23" s="17" t="s">
        <v>329</v>
      </c>
      <c r="G23" s="512">
        <v>8764</v>
      </c>
      <c r="H23" s="512">
        <v>5918</v>
      </c>
    </row>
    <row r="24" spans="1:8" ht="22.5" customHeight="1">
      <c r="A24" s="12" t="s">
        <v>330</v>
      </c>
      <c r="B24" s="20" t="s">
        <v>331</v>
      </c>
      <c r="C24" s="512">
        <v>1985</v>
      </c>
      <c r="D24" s="512">
        <v>4673</v>
      </c>
      <c r="E24" s="15" t="s">
        <v>101</v>
      </c>
      <c r="F24" s="18" t="s">
        <v>332</v>
      </c>
      <c r="G24" s="521">
        <f>SUM(G19:G23)</f>
        <v>39265</v>
      </c>
      <c r="H24" s="521">
        <f>SUM(H19:H23)</f>
        <v>37511</v>
      </c>
    </row>
    <row r="25" spans="1:8" ht="13.5" customHeight="1">
      <c r="A25" s="12" t="s">
        <v>76</v>
      </c>
      <c r="B25" s="20" t="s">
        <v>333</v>
      </c>
      <c r="C25" s="512">
        <v>8093</v>
      </c>
      <c r="D25" s="512">
        <v>3258</v>
      </c>
      <c r="E25" s="19"/>
      <c r="F25" s="10"/>
      <c r="G25" s="521"/>
      <c r="H25" s="521"/>
    </row>
    <row r="26" spans="1:8" ht="13.5" customHeight="1">
      <c r="A26" s="15" t="s">
        <v>74</v>
      </c>
      <c r="B26" s="21" t="s">
        <v>334</v>
      </c>
      <c r="C26" s="516">
        <f>SUM(C22:C25)</f>
        <v>31161</v>
      </c>
      <c r="D26" s="516">
        <f>SUM(D22:D25)</f>
        <v>28852</v>
      </c>
      <c r="E26" s="12"/>
      <c r="F26" s="10"/>
      <c r="G26" s="521"/>
      <c r="H26" s="521"/>
    </row>
    <row r="27" spans="1:8" ht="13.5" customHeight="1">
      <c r="A27" s="15"/>
      <c r="B27" s="21"/>
      <c r="C27" s="515"/>
      <c r="D27" s="515"/>
      <c r="E27" s="12"/>
      <c r="F27" s="10"/>
      <c r="G27" s="521"/>
      <c r="H27" s="521"/>
    </row>
    <row r="28" spans="1:8" ht="13.5" customHeight="1">
      <c r="A28" s="8" t="s">
        <v>335</v>
      </c>
      <c r="B28" s="6" t="s">
        <v>336</v>
      </c>
      <c r="C28" s="517">
        <f>C26+C19</f>
        <v>571397</v>
      </c>
      <c r="D28" s="517">
        <f>D26+D19</f>
        <v>583186</v>
      </c>
      <c r="E28" s="8" t="s">
        <v>337</v>
      </c>
      <c r="F28" s="18" t="s">
        <v>338</v>
      </c>
      <c r="G28" s="521">
        <f>G13+G15+G24</f>
        <v>570152</v>
      </c>
      <c r="H28" s="521">
        <f>H13+H15+H24</f>
        <v>589207</v>
      </c>
    </row>
    <row r="29" spans="1:8" ht="13.5" customHeight="1">
      <c r="A29" s="8"/>
      <c r="B29" s="6"/>
      <c r="C29" s="515"/>
      <c r="D29" s="515"/>
      <c r="E29" s="8"/>
      <c r="F29" s="17"/>
      <c r="G29" s="521"/>
      <c r="H29" s="521"/>
    </row>
    <row r="30" spans="1:8" ht="13.5" customHeight="1">
      <c r="A30" s="8" t="s">
        <v>339</v>
      </c>
      <c r="B30" s="6" t="s">
        <v>340</v>
      </c>
      <c r="C30" s="517"/>
      <c r="D30" s="517"/>
      <c r="E30" s="8" t="s">
        <v>341</v>
      </c>
      <c r="F30" s="18" t="s">
        <v>342</v>
      </c>
      <c r="G30" s="521">
        <f>IF((C28-G28)&gt;0,C28-G28,0)</f>
        <v>1245</v>
      </c>
      <c r="H30" s="521">
        <f>IF((D28-H28)&gt;0,D28-H28,0)</f>
        <v>0</v>
      </c>
    </row>
    <row r="31" spans="1:8" ht="21.75" customHeight="1">
      <c r="A31" s="23" t="s">
        <v>343</v>
      </c>
      <c r="B31" s="21" t="s">
        <v>344</v>
      </c>
      <c r="C31" s="512">
        <v>0</v>
      </c>
      <c r="D31" s="512">
        <v>0</v>
      </c>
      <c r="E31" s="11" t="s">
        <v>868</v>
      </c>
      <c r="F31" s="17" t="s">
        <v>345</v>
      </c>
      <c r="G31" s="512">
        <v>0</v>
      </c>
      <c r="H31" s="512">
        <v>0</v>
      </c>
    </row>
    <row r="32" spans="1:8" ht="13.5" customHeight="1">
      <c r="A32" s="11" t="s">
        <v>346</v>
      </c>
      <c r="B32" s="24" t="s">
        <v>347</v>
      </c>
      <c r="C32" s="512">
        <v>0</v>
      </c>
      <c r="D32" s="512">
        <v>0</v>
      </c>
      <c r="E32" s="11" t="s">
        <v>348</v>
      </c>
      <c r="F32" s="17" t="s">
        <v>349</v>
      </c>
      <c r="G32" s="512">
        <v>0</v>
      </c>
      <c r="H32" s="512">
        <v>0</v>
      </c>
    </row>
    <row r="33" spans="1:8" ht="13.5" customHeight="1">
      <c r="A33" s="25" t="s">
        <v>350</v>
      </c>
      <c r="B33" s="21" t="s">
        <v>351</v>
      </c>
      <c r="C33" s="515">
        <f>C28+C31+C32</f>
        <v>571397</v>
      </c>
      <c r="D33" s="515">
        <f>D28+D31+D32</f>
        <v>583186</v>
      </c>
      <c r="E33" s="8" t="s">
        <v>352</v>
      </c>
      <c r="F33" s="18" t="s">
        <v>353</v>
      </c>
      <c r="G33" s="521">
        <f>G32+G31+G28</f>
        <v>570152</v>
      </c>
      <c r="H33" s="521">
        <f>H32+H31+H28</f>
        <v>589207</v>
      </c>
    </row>
    <row r="34" spans="1:8" ht="13.5" customHeight="1">
      <c r="A34" s="25" t="s">
        <v>354</v>
      </c>
      <c r="B34" s="6" t="s">
        <v>355</v>
      </c>
      <c r="C34" s="517">
        <f>IF((G33-C33)&gt;0,G33-C33,0)</f>
        <v>0</v>
      </c>
      <c r="D34" s="517">
        <f>IF((H33-D33)&gt;0,H33-D33,0)</f>
        <v>6021</v>
      </c>
      <c r="E34" s="25" t="s">
        <v>356</v>
      </c>
      <c r="F34" s="18" t="s">
        <v>357</v>
      </c>
      <c r="G34" s="521">
        <f>IF((C33-G33)&gt;0,C33-G33,0)</f>
        <v>1245</v>
      </c>
      <c r="H34" s="521">
        <f>IF((D33-H33)&gt;0,D33-H33,0)</f>
        <v>0</v>
      </c>
    </row>
    <row r="35" spans="1:8" ht="18" customHeight="1">
      <c r="A35" s="11" t="s">
        <v>358</v>
      </c>
      <c r="B35" s="21" t="s">
        <v>359</v>
      </c>
      <c r="C35" s="516">
        <f>SUM(C36:C38)</f>
        <v>274</v>
      </c>
      <c r="D35" s="516">
        <f>SUM(D36:D38)</f>
        <v>2738</v>
      </c>
      <c r="E35" s="26"/>
      <c r="F35" s="10"/>
      <c r="G35" s="521"/>
      <c r="H35" s="521"/>
    </row>
    <row r="36" spans="1:8" ht="21" customHeight="1">
      <c r="A36" s="12" t="s">
        <v>360</v>
      </c>
      <c r="B36" s="20" t="s">
        <v>361</v>
      </c>
      <c r="C36" s="512">
        <v>96</v>
      </c>
      <c r="D36" s="512">
        <v>401</v>
      </c>
      <c r="E36" s="26"/>
      <c r="F36" s="10"/>
      <c r="G36" s="521"/>
      <c r="H36" s="521"/>
    </row>
    <row r="37" spans="1:8" ht="22.5" customHeight="1">
      <c r="A37" s="12" t="s">
        <v>362</v>
      </c>
      <c r="B37" s="27" t="s">
        <v>363</v>
      </c>
      <c r="C37" s="568">
        <v>177</v>
      </c>
      <c r="D37" s="568">
        <v>2333</v>
      </c>
      <c r="E37" s="26"/>
      <c r="F37" s="28"/>
      <c r="G37" s="521"/>
      <c r="H37" s="521"/>
    </row>
    <row r="38" spans="1:8" ht="13.5" customHeight="1">
      <c r="A38" s="12" t="s">
        <v>364</v>
      </c>
      <c r="B38" s="27" t="s">
        <v>365</v>
      </c>
      <c r="C38" s="512">
        <v>1</v>
      </c>
      <c r="D38" s="512">
        <v>4</v>
      </c>
      <c r="E38" s="26"/>
      <c r="F38" s="28"/>
      <c r="G38" s="521"/>
      <c r="H38" s="521"/>
    </row>
    <row r="39" spans="1:8" ht="13.5" customHeight="1">
      <c r="A39" s="8" t="s">
        <v>366</v>
      </c>
      <c r="B39" s="356" t="s">
        <v>367</v>
      </c>
      <c r="C39" s="518">
        <f>+IF((G33-C33-C35)&gt;0,G33-C33-C35,0)</f>
        <v>0</v>
      </c>
      <c r="D39" s="518">
        <f>+IF((H33-D33-D35)&gt;0,H33-D33-D35,0)</f>
        <v>3283</v>
      </c>
      <c r="E39" s="30" t="s">
        <v>368</v>
      </c>
      <c r="F39" s="31" t="s">
        <v>369</v>
      </c>
      <c r="G39" s="522">
        <f>IF(G34&gt;0,IF(C35+G34&lt;0,0,C35+G34),IF(C34-C35&lt;0,C35-C34,0))</f>
        <v>1519</v>
      </c>
      <c r="H39" s="522">
        <f>IF(H34&gt;0,IF(D35+H34&lt;0,0,D35+H34),IF(D34-D35&lt;0,D35-D34,0))</f>
        <v>0</v>
      </c>
    </row>
    <row r="40" spans="1:10" ht="13.5" customHeight="1">
      <c r="A40" s="8" t="s">
        <v>370</v>
      </c>
      <c r="B40" s="351" t="s">
        <v>371</v>
      </c>
      <c r="C40" s="512">
        <v>584</v>
      </c>
      <c r="D40" s="512">
        <f>1084-79</f>
        <v>1005</v>
      </c>
      <c r="E40" s="8" t="s">
        <v>370</v>
      </c>
      <c r="F40" s="31" t="s">
        <v>372</v>
      </c>
      <c r="G40" s="512">
        <v>418</v>
      </c>
      <c r="H40" s="512"/>
      <c r="I40" s="567"/>
      <c r="J40" s="567"/>
    </row>
    <row r="41" spans="1:8" ht="15.75" customHeight="1">
      <c r="A41" s="8" t="s">
        <v>373</v>
      </c>
      <c r="B41" s="6" t="s">
        <v>374</v>
      </c>
      <c r="C41" s="519">
        <f>IF(G39=0,IF(C39-C40&gt;0,C39-C40+G40,0),IF(G39-G40&lt;0,G40-G39+C39,0))</f>
        <v>0</v>
      </c>
      <c r="D41" s="519">
        <f>IF(H39=0,IF(D39-D40&gt;0,D39-D40+H40,0),IF(H39-H40&lt;0,H40-H39+D39,0))</f>
        <v>2278</v>
      </c>
      <c r="E41" s="8" t="s">
        <v>375</v>
      </c>
      <c r="F41" s="31" t="s">
        <v>376</v>
      </c>
      <c r="G41" s="519">
        <f>IF(C39=0,IF(G39-G40&gt;0,G39-G40+C40,0),IF(C39-C40&lt;0,C40-C39+G40,0))</f>
        <v>1685</v>
      </c>
      <c r="H41" s="519">
        <f>IF(D39=0,IF(H39-H40&gt;0,H39-H40+D40,0),IF(D39-D40&lt;0,D40-D39+H40,0))</f>
        <v>0</v>
      </c>
    </row>
    <row r="42" spans="1:8" ht="13.5" customHeight="1">
      <c r="A42" s="25" t="s">
        <v>377</v>
      </c>
      <c r="B42" s="6" t="s">
        <v>378</v>
      </c>
      <c r="C42" s="520">
        <f>C33+C35+C39</f>
        <v>571671</v>
      </c>
      <c r="D42" s="520">
        <f>D33+D35+D39</f>
        <v>589207</v>
      </c>
      <c r="E42" s="25" t="s">
        <v>379</v>
      </c>
      <c r="F42" s="29" t="s">
        <v>380</v>
      </c>
      <c r="G42" s="520">
        <f>G39+G33</f>
        <v>571671</v>
      </c>
      <c r="H42" s="520">
        <f>H39+H33</f>
        <v>589207</v>
      </c>
    </row>
    <row r="43" ht="16.5" customHeight="1"/>
    <row r="44" spans="1:5" ht="16.5" customHeight="1">
      <c r="A44" s="438" t="str">
        <f>'справка №1-БАЛАНС'!A96</f>
        <v>Дата на съставяне: 26.02.2015 г.</v>
      </c>
      <c r="B44" s="442"/>
      <c r="C44" s="580" t="s">
        <v>613</v>
      </c>
      <c r="D44" s="580"/>
      <c r="E44" s="580"/>
    </row>
    <row r="45" spans="1:8" ht="16.5" customHeight="1">
      <c r="A45" s="443"/>
      <c r="B45" s="443"/>
      <c r="C45" s="586" t="str">
        <f>'справка №1-БАЛАНС'!C97:D97</f>
        <v>( И.Христов )</v>
      </c>
      <c r="D45" s="586"/>
      <c r="E45" s="438"/>
      <c r="F45" s="55"/>
      <c r="G45" s="206"/>
      <c r="H45" s="206"/>
    </row>
    <row r="46" spans="1:8" ht="12">
      <c r="A46" s="443"/>
      <c r="B46" s="443"/>
      <c r="C46" s="438"/>
      <c r="D46" s="444"/>
      <c r="E46" s="438"/>
      <c r="F46" s="207"/>
      <c r="G46" s="83"/>
      <c r="H46" s="83"/>
    </row>
    <row r="47" spans="1:5" ht="16.5" customHeight="1">
      <c r="A47" s="445"/>
      <c r="B47" s="445"/>
      <c r="C47" s="580" t="s">
        <v>614</v>
      </c>
      <c r="D47" s="580"/>
      <c r="E47" s="580"/>
    </row>
    <row r="48" spans="1:5" ht="18.75" customHeight="1">
      <c r="A48" s="443"/>
      <c r="B48" s="443"/>
      <c r="C48" s="581" t="s">
        <v>522</v>
      </c>
      <c r="D48" s="581"/>
      <c r="E48" s="446"/>
    </row>
    <row r="49" spans="1:5" ht="16.5" customHeight="1">
      <c r="A49" s="443"/>
      <c r="B49" s="443"/>
      <c r="C49" s="447"/>
      <c r="D49" s="447"/>
      <c r="E49" s="448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8">
    <mergeCell ref="C47:E47"/>
    <mergeCell ref="C48:D48"/>
    <mergeCell ref="B2:E2"/>
    <mergeCell ref="F2:G2"/>
    <mergeCell ref="B3:E3"/>
    <mergeCell ref="B4:D4"/>
    <mergeCell ref="C44:E44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C40:D40 C9:D14 G15:H16 G9:H12 C31:D32 G31:H32 G40:H40 C16:D18 C22:D26 G19:H23">
      <formula1>0</formula1>
      <formula2>9999999999999990</formula2>
    </dataValidation>
  </dataValidations>
  <printOptions/>
  <pageMargins left="0.53" right="0.1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G54"/>
  <sheetViews>
    <sheetView zoomScalePageLayoutView="0" workbookViewId="0" topLeftCell="A29">
      <selection activeCell="C46" sqref="C46:C47"/>
    </sheetView>
  </sheetViews>
  <sheetFormatPr defaultColWidth="9.140625" defaultRowHeight="12.75"/>
  <cols>
    <col min="1" max="1" width="68.140625" style="67" customWidth="1"/>
    <col min="2" max="2" width="23.140625" style="67" customWidth="1"/>
    <col min="3" max="3" width="18.140625" style="42" customWidth="1"/>
    <col min="4" max="4" width="15.00390625" style="42" customWidth="1"/>
    <col min="5" max="16384" width="9.140625" style="67" customWidth="1"/>
  </cols>
  <sheetData>
    <row r="1" spans="1:4" ht="15" customHeight="1">
      <c r="A1" s="66"/>
      <c r="B1" s="43"/>
      <c r="C1" s="57"/>
      <c r="D1" s="57"/>
    </row>
    <row r="2" spans="1:4" ht="15" customHeight="1">
      <c r="A2" s="68" t="s">
        <v>381</v>
      </c>
      <c r="B2" s="44"/>
      <c r="C2" s="58"/>
      <c r="D2" s="58"/>
    </row>
    <row r="3" spans="1:4" ht="15" customHeight="1">
      <c r="A3" s="69"/>
      <c r="B3" s="45"/>
      <c r="C3" s="59"/>
      <c r="D3" s="59"/>
    </row>
    <row r="4" spans="1:4" ht="21.75" customHeight="1">
      <c r="A4" s="70" t="s">
        <v>272</v>
      </c>
      <c r="B4" s="431" t="s">
        <v>523</v>
      </c>
      <c r="C4" s="60" t="s">
        <v>1</v>
      </c>
      <c r="D4" s="205">
        <v>175187337</v>
      </c>
    </row>
    <row r="5" spans="1:4" ht="15" customHeight="1">
      <c r="A5" s="70" t="s">
        <v>273</v>
      </c>
      <c r="B5" s="357" t="str">
        <f>'справка №1-БАЛАНС'!E4</f>
        <v>Консолидиран </v>
      </c>
      <c r="C5" s="61" t="s">
        <v>3</v>
      </c>
      <c r="D5" s="60" t="s">
        <v>4</v>
      </c>
    </row>
    <row r="6" spans="1:4" ht="15" customHeight="1">
      <c r="A6" s="71" t="s">
        <v>5</v>
      </c>
      <c r="B6" s="46" t="str">
        <f>'справка № 2-ОТЧЕТ ЗА ДОХОДИТЕ'!B4:D4</f>
        <v>01.01.2014-31.12.2014 г.</v>
      </c>
      <c r="C6" s="62"/>
      <c r="D6" s="63" t="s">
        <v>274</v>
      </c>
    </row>
    <row r="7" spans="1:4" ht="26.25" customHeight="1">
      <c r="A7" s="72" t="s">
        <v>382</v>
      </c>
      <c r="B7" s="47" t="s">
        <v>8</v>
      </c>
      <c r="C7" s="64" t="s">
        <v>9</v>
      </c>
      <c r="D7" s="64" t="s">
        <v>11</v>
      </c>
    </row>
    <row r="8" spans="1:4" ht="15" customHeight="1">
      <c r="A8" s="72" t="s">
        <v>12</v>
      </c>
      <c r="B8" s="47" t="s">
        <v>13</v>
      </c>
      <c r="C8" s="64">
        <v>1</v>
      </c>
      <c r="D8" s="64">
        <v>2</v>
      </c>
    </row>
    <row r="9" spans="1:4" ht="15" customHeight="1">
      <c r="A9" s="73" t="s">
        <v>383</v>
      </c>
      <c r="B9" s="48"/>
      <c r="C9" s="49"/>
      <c r="D9" s="49"/>
    </row>
    <row r="10" spans="1:4" ht="15" customHeight="1">
      <c r="A10" s="74" t="s">
        <v>384</v>
      </c>
      <c r="B10" s="50" t="s">
        <v>385</v>
      </c>
      <c r="C10" s="372">
        <v>474045</v>
      </c>
      <c r="D10" s="372">
        <v>523804</v>
      </c>
    </row>
    <row r="11" spans="1:4" ht="15" customHeight="1">
      <c r="A11" s="74" t="s">
        <v>386</v>
      </c>
      <c r="B11" s="50" t="s">
        <v>387</v>
      </c>
      <c r="C11" s="372">
        <v>-478973</v>
      </c>
      <c r="D11" s="372">
        <v>-455924</v>
      </c>
    </row>
    <row r="12" spans="1:4" ht="15" customHeight="1">
      <c r="A12" s="74" t="s">
        <v>388</v>
      </c>
      <c r="B12" s="50" t="s">
        <v>389</v>
      </c>
      <c r="C12" s="372">
        <v>0</v>
      </c>
      <c r="D12" s="372">
        <v>0</v>
      </c>
    </row>
    <row r="13" spans="1:4" ht="15" customHeight="1">
      <c r="A13" s="74" t="s">
        <v>390</v>
      </c>
      <c r="B13" s="50" t="s">
        <v>391</v>
      </c>
      <c r="C13" s="372">
        <v>-37018</v>
      </c>
      <c r="D13" s="372">
        <v>-36037</v>
      </c>
    </row>
    <row r="14" spans="1:4" ht="15" customHeight="1">
      <c r="A14" s="74" t="s">
        <v>392</v>
      </c>
      <c r="B14" s="50" t="s">
        <v>393</v>
      </c>
      <c r="C14" s="372">
        <v>-22334</v>
      </c>
      <c r="D14" s="372">
        <v>-21755</v>
      </c>
    </row>
    <row r="15" spans="1:4" ht="15" customHeight="1">
      <c r="A15" s="75" t="s">
        <v>394</v>
      </c>
      <c r="B15" s="50" t="s">
        <v>395</v>
      </c>
      <c r="C15" s="372">
        <v>-368</v>
      </c>
      <c r="D15" s="372">
        <v>-183</v>
      </c>
    </row>
    <row r="16" spans="1:4" ht="15" customHeight="1">
      <c r="A16" s="74" t="s">
        <v>396</v>
      </c>
      <c r="B16" s="50" t="s">
        <v>397</v>
      </c>
      <c r="C16" s="372">
        <v>5300</v>
      </c>
      <c r="D16" s="372">
        <v>7251</v>
      </c>
    </row>
    <row r="17" spans="1:4" ht="15" customHeight="1">
      <c r="A17" s="74" t="s">
        <v>398</v>
      </c>
      <c r="B17" s="50" t="s">
        <v>399</v>
      </c>
      <c r="C17" s="372">
        <v>-938</v>
      </c>
      <c r="D17" s="372">
        <v>-936</v>
      </c>
    </row>
    <row r="18" spans="1:4" ht="15" customHeight="1">
      <c r="A18" s="75" t="s">
        <v>400</v>
      </c>
      <c r="B18" s="51" t="s">
        <v>401</v>
      </c>
      <c r="C18" s="372">
        <v>-1373</v>
      </c>
      <c r="D18" s="372">
        <v>-491</v>
      </c>
    </row>
    <row r="19" spans="1:4" ht="15" customHeight="1">
      <c r="A19" s="74" t="s">
        <v>402</v>
      </c>
      <c r="B19" s="50" t="s">
        <v>403</v>
      </c>
      <c r="C19" s="372">
        <v>10621</v>
      </c>
      <c r="D19" s="372">
        <v>7061</v>
      </c>
    </row>
    <row r="20" spans="1:4" ht="15" customHeight="1">
      <c r="A20" s="76" t="s">
        <v>404</v>
      </c>
      <c r="B20" s="52" t="s">
        <v>405</v>
      </c>
      <c r="C20" s="374">
        <f>SUM(C10:C19)</f>
        <v>-51038</v>
      </c>
      <c r="D20" s="374">
        <f>SUM(D10:D19)</f>
        <v>22790</v>
      </c>
    </row>
    <row r="21" spans="1:4" ht="15" customHeight="1">
      <c r="A21" s="73" t="s">
        <v>406</v>
      </c>
      <c r="B21" s="53"/>
      <c r="C21" s="375"/>
      <c r="D21" s="375"/>
    </row>
    <row r="22" spans="1:4" ht="15" customHeight="1">
      <c r="A22" s="74" t="s">
        <v>407</v>
      </c>
      <c r="B22" s="50" t="s">
        <v>408</v>
      </c>
      <c r="C22" s="372">
        <v>-2140</v>
      </c>
      <c r="D22" s="372">
        <v>-2918</v>
      </c>
    </row>
    <row r="23" spans="1:4" ht="15" customHeight="1">
      <c r="A23" s="74" t="s">
        <v>409</v>
      </c>
      <c r="B23" s="50" t="s">
        <v>410</v>
      </c>
      <c r="C23" s="372">
        <v>768</v>
      </c>
      <c r="D23" s="372">
        <v>18102</v>
      </c>
    </row>
    <row r="24" spans="1:4" ht="15" customHeight="1">
      <c r="A24" s="74" t="s">
        <v>411</v>
      </c>
      <c r="B24" s="50" t="s">
        <v>412</v>
      </c>
      <c r="C24" s="372">
        <v>-29507</v>
      </c>
      <c r="D24" s="372">
        <v>-20708</v>
      </c>
    </row>
    <row r="25" spans="1:4" ht="15" customHeight="1">
      <c r="A25" s="74" t="s">
        <v>413</v>
      </c>
      <c r="B25" s="50" t="s">
        <v>414</v>
      </c>
      <c r="C25" s="372">
        <v>49371</v>
      </c>
      <c r="D25" s="372">
        <v>15420</v>
      </c>
    </row>
    <row r="26" spans="1:4" ht="15" customHeight="1">
      <c r="A26" s="74" t="s">
        <v>415</v>
      </c>
      <c r="B26" s="50" t="s">
        <v>416</v>
      </c>
      <c r="C26" s="372">
        <v>1635</v>
      </c>
      <c r="D26" s="372">
        <v>471</v>
      </c>
    </row>
    <row r="27" spans="1:4" ht="15" customHeight="1">
      <c r="A27" s="74" t="s">
        <v>417</v>
      </c>
      <c r="B27" s="50" t="s">
        <v>418</v>
      </c>
      <c r="C27" s="372">
        <v>-96293</v>
      </c>
      <c r="D27" s="372">
        <v>-65373</v>
      </c>
    </row>
    <row r="28" spans="1:4" ht="15" customHeight="1">
      <c r="A28" s="74" t="s">
        <v>419</v>
      </c>
      <c r="B28" s="50" t="s">
        <v>420</v>
      </c>
      <c r="C28" s="372">
        <v>129563</v>
      </c>
      <c r="D28" s="372">
        <v>64663</v>
      </c>
    </row>
    <row r="29" spans="1:4" ht="15" customHeight="1">
      <c r="A29" s="74" t="s">
        <v>421</v>
      </c>
      <c r="B29" s="50" t="s">
        <v>422</v>
      </c>
      <c r="C29" s="372">
        <v>1820</v>
      </c>
      <c r="D29" s="372">
        <v>380</v>
      </c>
    </row>
    <row r="30" spans="1:4" ht="15" customHeight="1">
      <c r="A30" s="74" t="s">
        <v>400</v>
      </c>
      <c r="B30" s="50" t="s">
        <v>423</v>
      </c>
      <c r="C30" s="372">
        <v>253</v>
      </c>
      <c r="D30" s="372">
        <v>-62</v>
      </c>
    </row>
    <row r="31" spans="1:4" ht="15" customHeight="1">
      <c r="A31" s="74" t="s">
        <v>424</v>
      </c>
      <c r="B31" s="50" t="s">
        <v>425</v>
      </c>
      <c r="C31" s="372">
        <v>13722</v>
      </c>
      <c r="D31" s="372">
        <v>7331</v>
      </c>
    </row>
    <row r="32" spans="1:4" ht="15" customHeight="1">
      <c r="A32" s="76" t="s">
        <v>426</v>
      </c>
      <c r="B32" s="52" t="s">
        <v>427</v>
      </c>
      <c r="C32" s="374">
        <f>SUM(C22:C31)</f>
        <v>69192</v>
      </c>
      <c r="D32" s="374">
        <f>SUM(D22:D31)</f>
        <v>17306</v>
      </c>
    </row>
    <row r="33" spans="1:4" ht="15" customHeight="1">
      <c r="A33" s="73" t="s">
        <v>428</v>
      </c>
      <c r="B33" s="53"/>
      <c r="C33" s="375"/>
      <c r="D33" s="375"/>
    </row>
    <row r="34" spans="1:4" ht="15" customHeight="1">
      <c r="A34" s="74" t="s">
        <v>429</v>
      </c>
      <c r="B34" s="50" t="s">
        <v>430</v>
      </c>
      <c r="C34" s="373">
        <v>0</v>
      </c>
      <c r="D34" s="373">
        <v>56</v>
      </c>
    </row>
    <row r="35" spans="1:4" ht="15" customHeight="1">
      <c r="A35" s="75" t="s">
        <v>431</v>
      </c>
      <c r="B35" s="50" t="s">
        <v>432</v>
      </c>
      <c r="C35" s="373">
        <v>0</v>
      </c>
      <c r="D35" s="373">
        <v>0</v>
      </c>
    </row>
    <row r="36" spans="1:4" ht="15" customHeight="1">
      <c r="A36" s="74" t="s">
        <v>433</v>
      </c>
      <c r="B36" s="50" t="s">
        <v>434</v>
      </c>
      <c r="C36" s="373">
        <v>114576</v>
      </c>
      <c r="D36" s="373">
        <v>45860</v>
      </c>
    </row>
    <row r="37" spans="1:4" ht="15" customHeight="1">
      <c r="A37" s="74" t="s">
        <v>435</v>
      </c>
      <c r="B37" s="50" t="s">
        <v>436</v>
      </c>
      <c r="C37" s="373">
        <v>-98345</v>
      </c>
      <c r="D37" s="373">
        <v>-66359</v>
      </c>
    </row>
    <row r="38" spans="1:4" ht="15" customHeight="1">
      <c r="A38" s="74" t="s">
        <v>437</v>
      </c>
      <c r="B38" s="50" t="s">
        <v>438</v>
      </c>
      <c r="C38" s="373">
        <v>-932</v>
      </c>
      <c r="D38" s="373">
        <v>-3340</v>
      </c>
    </row>
    <row r="39" spans="1:4" ht="15" customHeight="1">
      <c r="A39" s="74" t="s">
        <v>439</v>
      </c>
      <c r="B39" s="50" t="s">
        <v>440</v>
      </c>
      <c r="C39" s="373">
        <v>-8155</v>
      </c>
      <c r="D39" s="373">
        <v>-7024</v>
      </c>
    </row>
    <row r="40" spans="1:4" ht="15" customHeight="1">
      <c r="A40" s="74" t="s">
        <v>441</v>
      </c>
      <c r="B40" s="50" t="s">
        <v>442</v>
      </c>
      <c r="C40" s="373">
        <v>0</v>
      </c>
      <c r="D40" s="373">
        <v>0</v>
      </c>
    </row>
    <row r="41" spans="1:4" ht="15" customHeight="1">
      <c r="A41" s="74" t="s">
        <v>443</v>
      </c>
      <c r="B41" s="50" t="s">
        <v>444</v>
      </c>
      <c r="C41" s="373">
        <v>2820</v>
      </c>
      <c r="D41" s="373">
        <v>4905</v>
      </c>
    </row>
    <row r="42" spans="1:4" ht="15" customHeight="1">
      <c r="A42" s="76" t="s">
        <v>445</v>
      </c>
      <c r="B42" s="52" t="s">
        <v>446</v>
      </c>
      <c r="C42" s="374">
        <f>SUM(C34:C41)</f>
        <v>9964</v>
      </c>
      <c r="D42" s="374">
        <f>SUM(D34:D41)</f>
        <v>-25902</v>
      </c>
    </row>
    <row r="43" spans="1:4" ht="15" customHeight="1">
      <c r="A43" s="77" t="s">
        <v>447</v>
      </c>
      <c r="B43" s="52" t="s">
        <v>448</v>
      </c>
      <c r="C43" s="375">
        <f>C42+C32+C20</f>
        <v>28118</v>
      </c>
      <c r="D43" s="375">
        <f>D42+D32+D20</f>
        <v>14194</v>
      </c>
    </row>
    <row r="44" spans="1:7" ht="15" customHeight="1">
      <c r="A44" s="73" t="s">
        <v>449</v>
      </c>
      <c r="B44" s="53" t="s">
        <v>450</v>
      </c>
      <c r="C44" s="485">
        <f>D45</f>
        <v>39029</v>
      </c>
      <c r="D44" s="490">
        <v>24835</v>
      </c>
      <c r="E44" s="537" t="s">
        <v>877</v>
      </c>
      <c r="F44" s="537" t="s">
        <v>878</v>
      </c>
      <c r="G44" s="537"/>
    </row>
    <row r="45" spans="1:7" ht="15" customHeight="1">
      <c r="A45" s="73" t="s">
        <v>451</v>
      </c>
      <c r="B45" s="53" t="s">
        <v>452</v>
      </c>
      <c r="C45" s="486">
        <f>C44+C43</f>
        <v>67147</v>
      </c>
      <c r="D45" s="486">
        <f>D44+D43</f>
        <v>39029</v>
      </c>
      <c r="E45" s="536">
        <f>C45-'справка №1-БАЛАНС'!C91</f>
        <v>0</v>
      </c>
      <c r="F45" s="536">
        <f>D45-'справка №1-БАЛАНС'!D91</f>
        <v>0</v>
      </c>
      <c r="G45" s="536">
        <f>D45-C44</f>
        <v>0</v>
      </c>
    </row>
    <row r="46" spans="1:4" ht="15" customHeight="1">
      <c r="A46" s="74" t="s">
        <v>453</v>
      </c>
      <c r="B46" s="53" t="s">
        <v>454</v>
      </c>
      <c r="C46" s="483">
        <v>63736</v>
      </c>
      <c r="D46" s="491">
        <v>37775</v>
      </c>
    </row>
    <row r="47" spans="1:4" ht="15" customHeight="1">
      <c r="A47" s="74" t="s">
        <v>455</v>
      </c>
      <c r="B47" s="53" t="s">
        <v>456</v>
      </c>
      <c r="C47" s="484">
        <v>3411</v>
      </c>
      <c r="D47" s="492">
        <v>1254</v>
      </c>
    </row>
    <row r="48" spans="1:4" ht="15" customHeight="1">
      <c r="A48" s="78"/>
      <c r="B48" s="54"/>
      <c r="C48" s="65"/>
      <c r="D48" s="65"/>
    </row>
    <row r="49" spans="1:5" s="449" customFormat="1" ht="15" customHeight="1">
      <c r="A49" s="438" t="str">
        <f>'справка №1-БАЛАНС'!A96</f>
        <v>Дата на съставяне: 26.02.2015 г.</v>
      </c>
      <c r="B49" s="442"/>
      <c r="C49" s="580" t="s">
        <v>615</v>
      </c>
      <c r="D49" s="580"/>
      <c r="E49" s="580"/>
    </row>
    <row r="50" spans="1:5" s="449" customFormat="1" ht="15" customHeight="1">
      <c r="A50" s="443"/>
      <c r="B50" s="443"/>
      <c r="C50" s="587" t="str">
        <f>'справка № 2-ОТЧЕТ ЗА ДОХОДИТЕ'!C45:D45</f>
        <v>( И.Христов )</v>
      </c>
      <c r="D50" s="587"/>
      <c r="E50" s="438"/>
    </row>
    <row r="51" spans="1:5" s="449" customFormat="1" ht="15" customHeight="1">
      <c r="A51" s="443"/>
      <c r="B51" s="443"/>
      <c r="C51" s="438"/>
      <c r="D51" s="444"/>
      <c r="E51" s="438"/>
    </row>
    <row r="52" spans="1:5" s="449" customFormat="1" ht="15" customHeight="1">
      <c r="A52" s="445"/>
      <c r="B52" s="445"/>
      <c r="C52" s="580" t="s">
        <v>616</v>
      </c>
      <c r="D52" s="580"/>
      <c r="E52" s="580"/>
    </row>
    <row r="53" spans="1:5" s="449" customFormat="1" ht="15" customHeight="1">
      <c r="A53" s="443"/>
      <c r="B53" s="443"/>
      <c r="C53" s="581" t="s">
        <v>522</v>
      </c>
      <c r="D53" s="581"/>
      <c r="E53" s="446"/>
    </row>
    <row r="54" spans="3:4" s="449" customFormat="1" ht="15" customHeight="1">
      <c r="C54" s="450"/>
      <c r="D54" s="450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4">
    <mergeCell ref="C50:D50"/>
    <mergeCell ref="C53:D53"/>
    <mergeCell ref="C49:E49"/>
    <mergeCell ref="C52:E52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7:D47">
      <formula1>-999999999999999</formula1>
      <formula2>999999999</formula2>
    </dataValidation>
  </dataValidations>
  <printOptions/>
  <pageMargins left="0.33" right="0.18" top="0.47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W36"/>
  <sheetViews>
    <sheetView zoomScalePageLayoutView="0" workbookViewId="0" topLeftCell="A14">
      <selection activeCell="N27" sqref="N27"/>
    </sheetView>
  </sheetViews>
  <sheetFormatPr defaultColWidth="9.140625" defaultRowHeight="12.75"/>
  <cols>
    <col min="1" max="1" width="36.140625" style="0" bestFit="1" customWidth="1"/>
    <col min="13" max="13" width="9.8515625" style="0" customWidth="1"/>
  </cols>
  <sheetData>
    <row r="1" spans="1:14" s="139" customFormat="1" ht="24" customHeight="1">
      <c r="A1" s="591" t="s">
        <v>457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138"/>
    </row>
    <row r="2" spans="1:14" s="139" customFormat="1" ht="11.25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3"/>
      <c r="L2" s="143"/>
      <c r="M2" s="144"/>
      <c r="N2" s="138"/>
    </row>
    <row r="3" spans="1:14" s="139" customFormat="1" ht="15" customHeight="1">
      <c r="A3" s="145" t="s">
        <v>272</v>
      </c>
      <c r="B3" s="592" t="s">
        <v>523</v>
      </c>
      <c r="C3" s="592"/>
      <c r="D3" s="592"/>
      <c r="E3" s="592"/>
      <c r="F3" s="592"/>
      <c r="G3" s="592"/>
      <c r="H3" s="592"/>
      <c r="I3" s="592"/>
      <c r="J3" s="142"/>
      <c r="K3" s="593" t="s">
        <v>1</v>
      </c>
      <c r="L3" s="593"/>
      <c r="M3" s="146">
        <v>175187337</v>
      </c>
      <c r="N3" s="138"/>
    </row>
    <row r="4" spans="1:15" s="139" customFormat="1" ht="13.5" customHeight="1">
      <c r="A4" s="145" t="s">
        <v>458</v>
      </c>
      <c r="B4" s="594" t="str">
        <f>'справка №1-БАЛАНС'!E4</f>
        <v>Консолидиран </v>
      </c>
      <c r="C4" s="595"/>
      <c r="D4" s="595"/>
      <c r="E4" s="595"/>
      <c r="F4" s="595"/>
      <c r="G4" s="595"/>
      <c r="H4" s="595"/>
      <c r="I4" s="595"/>
      <c r="J4" s="147"/>
      <c r="K4" s="596"/>
      <c r="L4" s="596"/>
      <c r="M4" s="144" t="s">
        <v>4</v>
      </c>
      <c r="N4" s="148"/>
      <c r="O4" s="148"/>
    </row>
    <row r="5" spans="1:14" s="139" customFormat="1" ht="12.75" customHeight="1">
      <c r="A5" s="145" t="s">
        <v>5</v>
      </c>
      <c r="B5" s="597" t="str">
        <f>'справка № 2-ОТЧЕТ ЗА ДОХОДИТЕ'!B4:D4</f>
        <v>01.01.2014-31.12.2014 г.</v>
      </c>
      <c r="C5" s="597"/>
      <c r="D5" s="597"/>
      <c r="E5" s="597"/>
      <c r="F5" s="149"/>
      <c r="G5" s="149"/>
      <c r="H5" s="149"/>
      <c r="I5" s="149"/>
      <c r="J5" s="149"/>
      <c r="K5" s="150"/>
      <c r="L5" s="151"/>
      <c r="M5" s="203" t="s">
        <v>6</v>
      </c>
      <c r="N5" s="152"/>
    </row>
    <row r="6" spans="1:14" s="162" customFormat="1" ht="21.75" customHeight="1">
      <c r="A6" s="153"/>
      <c r="B6" s="154"/>
      <c r="C6" s="155"/>
      <c r="D6" s="156" t="s">
        <v>459</v>
      </c>
      <c r="E6" s="157"/>
      <c r="F6" s="157"/>
      <c r="G6" s="157"/>
      <c r="H6" s="157"/>
      <c r="I6" s="157" t="s">
        <v>460</v>
      </c>
      <c r="J6" s="158"/>
      <c r="K6" s="159"/>
      <c r="L6" s="155"/>
      <c r="M6" s="160"/>
      <c r="N6" s="161"/>
    </row>
    <row r="7" spans="1:14" s="162" customFormat="1" ht="52.5">
      <c r="A7" s="163" t="s">
        <v>461</v>
      </c>
      <c r="B7" s="164" t="s">
        <v>462</v>
      </c>
      <c r="C7" s="165" t="s">
        <v>463</v>
      </c>
      <c r="D7" s="166" t="s">
        <v>464</v>
      </c>
      <c r="E7" s="155" t="s">
        <v>465</v>
      </c>
      <c r="F7" s="157" t="s">
        <v>466</v>
      </c>
      <c r="G7" s="157"/>
      <c r="H7" s="157"/>
      <c r="I7" s="155" t="s">
        <v>467</v>
      </c>
      <c r="J7" s="167" t="s">
        <v>468</v>
      </c>
      <c r="K7" s="165" t="s">
        <v>469</v>
      </c>
      <c r="L7" s="165" t="s">
        <v>470</v>
      </c>
      <c r="M7" s="168" t="s">
        <v>471</v>
      </c>
      <c r="N7" s="161"/>
    </row>
    <row r="8" spans="1:14" s="162" customFormat="1" ht="22.5" customHeight="1">
      <c r="A8" s="169"/>
      <c r="B8" s="170"/>
      <c r="C8" s="171"/>
      <c r="D8" s="172"/>
      <c r="E8" s="171"/>
      <c r="F8" s="173" t="s">
        <v>472</v>
      </c>
      <c r="G8" s="173" t="s">
        <v>473</v>
      </c>
      <c r="H8" s="173" t="s">
        <v>474</v>
      </c>
      <c r="I8" s="171"/>
      <c r="J8" s="174"/>
      <c r="K8" s="171"/>
      <c r="L8" s="171"/>
      <c r="M8" s="175"/>
      <c r="N8" s="161"/>
    </row>
    <row r="9" spans="1:14" s="162" customFormat="1" ht="12" customHeight="1">
      <c r="A9" s="173" t="s">
        <v>12</v>
      </c>
      <c r="B9" s="176"/>
      <c r="C9" s="177">
        <v>1</v>
      </c>
      <c r="D9" s="173">
        <v>2</v>
      </c>
      <c r="E9" s="173">
        <v>3</v>
      </c>
      <c r="F9" s="173">
        <v>4</v>
      </c>
      <c r="G9" s="173">
        <v>5</v>
      </c>
      <c r="H9" s="173">
        <v>6</v>
      </c>
      <c r="I9" s="173">
        <v>7</v>
      </c>
      <c r="J9" s="173">
        <v>8</v>
      </c>
      <c r="K9" s="177">
        <v>9</v>
      </c>
      <c r="L9" s="177">
        <v>10</v>
      </c>
      <c r="M9" s="178">
        <v>11</v>
      </c>
      <c r="N9" s="179"/>
    </row>
    <row r="10" spans="1:14" s="162" customFormat="1" ht="17.25" customHeight="1">
      <c r="A10" s="173" t="s">
        <v>475</v>
      </c>
      <c r="B10" s="180"/>
      <c r="C10" s="181" t="s">
        <v>45</v>
      </c>
      <c r="D10" s="181" t="s">
        <v>45</v>
      </c>
      <c r="E10" s="182" t="s">
        <v>56</v>
      </c>
      <c r="F10" s="182" t="s">
        <v>63</v>
      </c>
      <c r="G10" s="182" t="s">
        <v>67</v>
      </c>
      <c r="H10" s="182" t="s">
        <v>71</v>
      </c>
      <c r="I10" s="182" t="s">
        <v>84</v>
      </c>
      <c r="J10" s="182" t="s">
        <v>87</v>
      </c>
      <c r="K10" s="183" t="s">
        <v>476</v>
      </c>
      <c r="L10" s="182" t="s">
        <v>110</v>
      </c>
      <c r="M10" s="184" t="s">
        <v>118</v>
      </c>
      <c r="N10" s="179"/>
    </row>
    <row r="11" spans="1:23" s="138" customFormat="1" ht="19.5" customHeight="1">
      <c r="A11" s="185" t="s">
        <v>477</v>
      </c>
      <c r="B11" s="180" t="s">
        <v>478</v>
      </c>
      <c r="C11" s="392">
        <v>121454</v>
      </c>
      <c r="D11" s="392">
        <v>37008</v>
      </c>
      <c r="E11" s="392">
        <v>870</v>
      </c>
      <c r="F11" s="392">
        <v>8640</v>
      </c>
      <c r="G11" s="392">
        <v>-53712</v>
      </c>
      <c r="H11" s="392">
        <v>308</v>
      </c>
      <c r="I11" s="392">
        <v>96841</v>
      </c>
      <c r="J11" s="392">
        <v>-24968</v>
      </c>
      <c r="K11" s="392">
        <v>0</v>
      </c>
      <c r="L11" s="376">
        <v>186441</v>
      </c>
      <c r="M11" s="393">
        <v>51204</v>
      </c>
      <c r="N11" s="186"/>
      <c r="O11" s="143"/>
      <c r="P11" s="143"/>
      <c r="Q11" s="143"/>
      <c r="R11" s="143"/>
      <c r="S11" s="143"/>
      <c r="T11" s="143"/>
      <c r="U11" s="143"/>
      <c r="V11" s="143"/>
      <c r="W11" s="143"/>
    </row>
    <row r="12" spans="1:23" s="138" customFormat="1" ht="16.5" customHeight="1">
      <c r="A12" s="185" t="s">
        <v>479</v>
      </c>
      <c r="B12" s="180" t="s">
        <v>480</v>
      </c>
      <c r="C12" s="377">
        <f>C13+C14</f>
        <v>0</v>
      </c>
      <c r="D12" s="377">
        <f aca="true" t="shared" si="0" ref="D12:M12">D13+D14</f>
        <v>0</v>
      </c>
      <c r="E12" s="377">
        <f t="shared" si="0"/>
        <v>0</v>
      </c>
      <c r="F12" s="377">
        <f t="shared" si="0"/>
        <v>0</v>
      </c>
      <c r="G12" s="377">
        <f t="shared" si="0"/>
        <v>0</v>
      </c>
      <c r="H12" s="377">
        <f t="shared" si="0"/>
        <v>0</v>
      </c>
      <c r="I12" s="377">
        <f t="shared" si="0"/>
        <v>0</v>
      </c>
      <c r="J12" s="377">
        <f t="shared" si="0"/>
        <v>0</v>
      </c>
      <c r="K12" s="377">
        <f t="shared" si="0"/>
        <v>0</v>
      </c>
      <c r="L12" s="378">
        <f aca="true" t="shared" si="1" ref="L12:L32">SUM(C12:K12)</f>
        <v>0</v>
      </c>
      <c r="M12" s="379">
        <f t="shared" si="0"/>
        <v>0</v>
      </c>
      <c r="N12" s="187"/>
      <c r="O12" s="143"/>
      <c r="P12" s="143"/>
      <c r="Q12" s="143"/>
      <c r="R12" s="143"/>
      <c r="S12" s="143"/>
      <c r="T12" s="143"/>
      <c r="U12" s="143"/>
      <c r="V12" s="143"/>
      <c r="W12" s="143"/>
    </row>
    <row r="13" spans="1:14" s="138" customFormat="1" ht="19.5" customHeight="1">
      <c r="A13" s="188" t="s">
        <v>481</v>
      </c>
      <c r="B13" s="182" t="s">
        <v>482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78">
        <f t="shared" si="1"/>
        <v>0</v>
      </c>
      <c r="M13" s="381"/>
      <c r="N13" s="189"/>
    </row>
    <row r="14" spans="1:14" s="138" customFormat="1" ht="13.5" customHeight="1">
      <c r="A14" s="188" t="s">
        <v>483</v>
      </c>
      <c r="B14" s="182" t="s">
        <v>484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78">
        <f t="shared" si="1"/>
        <v>0</v>
      </c>
      <c r="M14" s="381"/>
      <c r="N14" s="189"/>
    </row>
    <row r="15" spans="1:23" s="138" customFormat="1" ht="21">
      <c r="A15" s="185" t="s">
        <v>485</v>
      </c>
      <c r="B15" s="180" t="s">
        <v>486</v>
      </c>
      <c r="C15" s="382">
        <f>C11+C12</f>
        <v>121454</v>
      </c>
      <c r="D15" s="382">
        <f aca="true" t="shared" si="2" ref="D15:K15">D11+D12</f>
        <v>37008</v>
      </c>
      <c r="E15" s="382">
        <f t="shared" si="2"/>
        <v>870</v>
      </c>
      <c r="F15" s="382">
        <f t="shared" si="2"/>
        <v>8640</v>
      </c>
      <c r="G15" s="382">
        <f t="shared" si="2"/>
        <v>-53712</v>
      </c>
      <c r="H15" s="382">
        <f t="shared" si="2"/>
        <v>308</v>
      </c>
      <c r="I15" s="382">
        <f t="shared" si="2"/>
        <v>96841</v>
      </c>
      <c r="J15" s="382">
        <f t="shared" si="2"/>
        <v>-24968</v>
      </c>
      <c r="K15" s="382">
        <f t="shared" si="2"/>
        <v>0</v>
      </c>
      <c r="L15" s="378">
        <f t="shared" si="1"/>
        <v>186441</v>
      </c>
      <c r="M15" s="383">
        <f>M11+M12</f>
        <v>51204</v>
      </c>
      <c r="N15" s="538"/>
      <c r="O15" s="539">
        <f>M15-'справка №1-БАЛАНС'!H39</f>
        <v>0</v>
      </c>
      <c r="P15" s="143"/>
      <c r="Q15" s="143"/>
      <c r="R15" s="143"/>
      <c r="S15" s="143"/>
      <c r="T15" s="143"/>
      <c r="U15" s="143"/>
      <c r="V15" s="143"/>
      <c r="W15" s="143"/>
    </row>
    <row r="16" spans="1:20" s="138" customFormat="1" ht="15.75" customHeight="1">
      <c r="A16" s="185" t="s">
        <v>487</v>
      </c>
      <c r="B16" s="190" t="s">
        <v>488</v>
      </c>
      <c r="C16" s="384"/>
      <c r="D16" s="385"/>
      <c r="E16" s="385"/>
      <c r="F16" s="385"/>
      <c r="G16" s="385"/>
      <c r="H16" s="386"/>
      <c r="I16" s="387">
        <f>'справка № 2-ОТЧЕТ ЗА ДОХОДИТЕ'!C41</f>
        <v>0</v>
      </c>
      <c r="J16" s="381">
        <f>-'справка № 2-ОТЧЕТ ЗА ДОХОДИТЕ'!G41</f>
        <v>-1685</v>
      </c>
      <c r="K16" s="387">
        <v>0</v>
      </c>
      <c r="L16" s="378">
        <f t="shared" si="1"/>
        <v>-1685</v>
      </c>
      <c r="M16" s="381">
        <f>'справка № 2-ОТЧЕТ ЗА ДОХОДИТЕ'!C40-'справка № 2-ОТЧЕТ ЗА ДОХОДИТЕ'!G40</f>
        <v>166</v>
      </c>
      <c r="N16" s="187"/>
      <c r="O16" s="143"/>
      <c r="P16" s="143"/>
      <c r="Q16" s="143"/>
      <c r="R16" s="143"/>
      <c r="S16" s="143"/>
      <c r="T16" s="143"/>
    </row>
    <row r="17" spans="1:23" s="138" customFormat="1" ht="15" customHeight="1">
      <c r="A17" s="188" t="s">
        <v>489</v>
      </c>
      <c r="B17" s="182" t="s">
        <v>490</v>
      </c>
      <c r="C17" s="388">
        <f>C18+C19</f>
        <v>0</v>
      </c>
      <c r="D17" s="388">
        <f aca="true" t="shared" si="3" ref="D17:K17">D18+D19</f>
        <v>0</v>
      </c>
      <c r="E17" s="388">
        <f t="shared" si="3"/>
        <v>0</v>
      </c>
      <c r="F17" s="388">
        <f t="shared" si="3"/>
        <v>0</v>
      </c>
      <c r="G17" s="388">
        <f t="shared" si="3"/>
        <v>0</v>
      </c>
      <c r="H17" s="388">
        <f t="shared" si="3"/>
        <v>0</v>
      </c>
      <c r="I17" s="388">
        <f t="shared" si="3"/>
        <v>0</v>
      </c>
      <c r="J17" s="388">
        <f>J18+J19</f>
        <v>0</v>
      </c>
      <c r="K17" s="388">
        <f t="shared" si="3"/>
        <v>0</v>
      </c>
      <c r="L17" s="378">
        <f t="shared" si="1"/>
        <v>0</v>
      </c>
      <c r="M17" s="389">
        <f>M18+M19</f>
        <v>0</v>
      </c>
      <c r="N17" s="187"/>
      <c r="O17" s="143"/>
      <c r="P17" s="143"/>
      <c r="Q17" s="143"/>
      <c r="R17" s="143"/>
      <c r="S17" s="143"/>
      <c r="T17" s="143"/>
      <c r="U17" s="143"/>
      <c r="V17" s="143"/>
      <c r="W17" s="143"/>
    </row>
    <row r="18" spans="1:14" s="138" customFormat="1" ht="12" customHeight="1">
      <c r="A18" s="191" t="s">
        <v>491</v>
      </c>
      <c r="B18" s="192" t="s">
        <v>492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78">
        <f t="shared" si="1"/>
        <v>0</v>
      </c>
      <c r="M18" s="381"/>
      <c r="N18" s="189"/>
    </row>
    <row r="19" spans="1:14" s="138" customFormat="1" ht="14.25" customHeight="1">
      <c r="A19" s="191" t="s">
        <v>493</v>
      </c>
      <c r="B19" s="192" t="s">
        <v>494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78">
        <f t="shared" si="1"/>
        <v>0</v>
      </c>
      <c r="M19" s="381"/>
      <c r="N19" s="189"/>
    </row>
    <row r="20" spans="1:14" s="138" customFormat="1" ht="12.75" customHeight="1">
      <c r="A20" s="188" t="s">
        <v>495</v>
      </c>
      <c r="B20" s="182" t="s">
        <v>496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78">
        <f t="shared" si="1"/>
        <v>0</v>
      </c>
      <c r="M20" s="381"/>
      <c r="N20" s="189"/>
    </row>
    <row r="21" spans="1:23" s="138" customFormat="1" ht="23.25" customHeight="1">
      <c r="A21" s="188" t="s">
        <v>497</v>
      </c>
      <c r="B21" s="182" t="s">
        <v>498</v>
      </c>
      <c r="C21" s="377">
        <f>C22-C23</f>
        <v>0</v>
      </c>
      <c r="D21" s="377">
        <f aca="true" t="shared" si="4" ref="D21:M21">D22-D23</f>
        <v>0</v>
      </c>
      <c r="E21" s="377">
        <f t="shared" si="4"/>
        <v>0</v>
      </c>
      <c r="F21" s="377">
        <f t="shared" si="4"/>
        <v>0</v>
      </c>
      <c r="G21" s="377">
        <f t="shared" si="4"/>
        <v>0</v>
      </c>
      <c r="H21" s="377">
        <f t="shared" si="4"/>
        <v>0</v>
      </c>
      <c r="I21" s="377">
        <f t="shared" si="4"/>
        <v>0</v>
      </c>
      <c r="J21" s="377">
        <f t="shared" si="4"/>
        <v>0</v>
      </c>
      <c r="K21" s="377">
        <f t="shared" si="4"/>
        <v>0</v>
      </c>
      <c r="L21" s="378">
        <f t="shared" si="1"/>
        <v>0</v>
      </c>
      <c r="M21" s="379">
        <f t="shared" si="4"/>
        <v>0</v>
      </c>
      <c r="N21" s="187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1:14" s="138" customFormat="1" ht="11.25">
      <c r="A22" s="188" t="s">
        <v>499</v>
      </c>
      <c r="B22" s="182" t="s">
        <v>500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78">
        <f t="shared" si="1"/>
        <v>0</v>
      </c>
      <c r="M22" s="391"/>
      <c r="N22" s="189"/>
    </row>
    <row r="23" spans="1:14" s="138" customFormat="1" ht="11.25">
      <c r="A23" s="188" t="s">
        <v>501</v>
      </c>
      <c r="B23" s="182" t="s">
        <v>502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78">
        <f t="shared" si="1"/>
        <v>0</v>
      </c>
      <c r="M23" s="391"/>
      <c r="N23" s="189"/>
    </row>
    <row r="24" spans="1:23" s="138" customFormat="1" ht="22.5" customHeight="1">
      <c r="A24" s="188" t="s">
        <v>503</v>
      </c>
      <c r="B24" s="182" t="s">
        <v>504</v>
      </c>
      <c r="C24" s="377">
        <f>C25-C26</f>
        <v>0</v>
      </c>
      <c r="D24" s="377">
        <f aca="true" t="shared" si="5" ref="D24:M24">D25-D26</f>
        <v>0</v>
      </c>
      <c r="E24" s="377">
        <f t="shared" si="5"/>
        <v>0</v>
      </c>
      <c r="F24" s="377">
        <f t="shared" si="5"/>
        <v>0</v>
      </c>
      <c r="G24" s="377">
        <f t="shared" si="5"/>
        <v>0</v>
      </c>
      <c r="H24" s="377">
        <f t="shared" si="5"/>
        <v>0</v>
      </c>
      <c r="I24" s="377">
        <f t="shared" si="5"/>
        <v>0</v>
      </c>
      <c r="J24" s="377">
        <f t="shared" si="5"/>
        <v>0</v>
      </c>
      <c r="K24" s="377">
        <f t="shared" si="5"/>
        <v>0</v>
      </c>
      <c r="L24" s="378">
        <f t="shared" si="1"/>
        <v>0</v>
      </c>
      <c r="M24" s="379">
        <f t="shared" si="5"/>
        <v>0</v>
      </c>
      <c r="N24" s="187"/>
      <c r="O24" s="143"/>
      <c r="P24" s="143"/>
      <c r="Q24" s="143"/>
      <c r="R24" s="143"/>
      <c r="S24" s="143"/>
      <c r="T24" s="143"/>
      <c r="U24" s="143"/>
      <c r="V24" s="143"/>
      <c r="W24" s="143"/>
    </row>
    <row r="25" spans="1:14" s="138" customFormat="1" ht="11.25">
      <c r="A25" s="188" t="s">
        <v>499</v>
      </c>
      <c r="B25" s="182" t="s">
        <v>505</v>
      </c>
      <c r="C25" s="390"/>
      <c r="D25" s="390"/>
      <c r="E25" s="390"/>
      <c r="F25" s="390"/>
      <c r="G25" s="390"/>
      <c r="H25" s="390"/>
      <c r="I25" s="390"/>
      <c r="J25" s="390"/>
      <c r="K25" s="390"/>
      <c r="L25" s="378">
        <f t="shared" si="1"/>
        <v>0</v>
      </c>
      <c r="M25" s="391"/>
      <c r="N25" s="189"/>
    </row>
    <row r="26" spans="1:14" s="138" customFormat="1" ht="11.25">
      <c r="A26" s="188" t="s">
        <v>501</v>
      </c>
      <c r="B26" s="182" t="s">
        <v>506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78">
        <f t="shared" si="1"/>
        <v>0</v>
      </c>
      <c r="M26" s="391"/>
      <c r="N26" s="189"/>
    </row>
    <row r="27" spans="1:14" s="138" customFormat="1" ht="11.25">
      <c r="A27" s="188" t="s">
        <v>507</v>
      </c>
      <c r="B27" s="182" t="s">
        <v>508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78">
        <f t="shared" si="1"/>
        <v>0</v>
      </c>
      <c r="M27" s="381"/>
      <c r="N27" s="189"/>
    </row>
    <row r="28" spans="1:14" s="138" customFormat="1" ht="17.25" customHeight="1">
      <c r="A28" s="188" t="s">
        <v>509</v>
      </c>
      <c r="B28" s="182" t="s">
        <v>510</v>
      </c>
      <c r="C28" s="571">
        <v>5867</v>
      </c>
      <c r="D28" s="571">
        <v>1706</v>
      </c>
      <c r="E28" s="571">
        <v>1644</v>
      </c>
      <c r="F28" s="571"/>
      <c r="G28" s="571">
        <v>-302</v>
      </c>
      <c r="H28" s="571"/>
      <c r="I28" s="571"/>
      <c r="J28" s="571">
        <v>-1563</v>
      </c>
      <c r="K28" s="571"/>
      <c r="L28" s="378">
        <f t="shared" si="1"/>
        <v>7352</v>
      </c>
      <c r="M28" s="381">
        <v>340</v>
      </c>
      <c r="N28" s="189"/>
    </row>
    <row r="29" spans="1:23" s="138" customFormat="1" ht="21" customHeight="1">
      <c r="A29" s="185" t="s">
        <v>511</v>
      </c>
      <c r="B29" s="180" t="s">
        <v>512</v>
      </c>
      <c r="C29" s="377">
        <f>C17+C20+C21+C24+C28+C27+C15+C16</f>
        <v>127321</v>
      </c>
      <c r="D29" s="377">
        <f aca="true" t="shared" si="6" ref="D29:K29">D17+D20+D21+D24+D28+D27+D15+D16</f>
        <v>38714</v>
      </c>
      <c r="E29" s="377">
        <f t="shared" si="6"/>
        <v>2514</v>
      </c>
      <c r="F29" s="377">
        <f t="shared" si="6"/>
        <v>8640</v>
      </c>
      <c r="G29" s="377">
        <f t="shared" si="6"/>
        <v>-54014</v>
      </c>
      <c r="H29" s="377">
        <f t="shared" si="6"/>
        <v>308</v>
      </c>
      <c r="I29" s="377">
        <f t="shared" si="6"/>
        <v>96841</v>
      </c>
      <c r="J29" s="377">
        <f t="shared" si="6"/>
        <v>-28216</v>
      </c>
      <c r="K29" s="377">
        <f t="shared" si="6"/>
        <v>0</v>
      </c>
      <c r="L29" s="378">
        <f t="shared" si="1"/>
        <v>192108</v>
      </c>
      <c r="M29" s="379">
        <f>M17+M20+M21+M24+M28+M27+M15+M16</f>
        <v>51710</v>
      </c>
      <c r="N29" s="186"/>
      <c r="O29" s="143"/>
      <c r="P29" s="143"/>
      <c r="Q29" s="143"/>
      <c r="R29" s="143"/>
      <c r="S29" s="143"/>
      <c r="T29" s="143"/>
      <c r="U29" s="143"/>
      <c r="V29" s="143"/>
      <c r="W29" s="143"/>
    </row>
    <row r="30" spans="1:14" s="138" customFormat="1" ht="33" customHeight="1">
      <c r="A30" s="188" t="s">
        <v>513</v>
      </c>
      <c r="B30" s="182" t="s">
        <v>514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78">
        <f t="shared" si="1"/>
        <v>0</v>
      </c>
      <c r="M30" s="381"/>
      <c r="N30" s="189"/>
    </row>
    <row r="31" spans="1:14" s="138" customFormat="1" ht="24" customHeight="1">
      <c r="A31" s="188" t="s">
        <v>515</v>
      </c>
      <c r="B31" s="182" t="s">
        <v>516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78">
        <f t="shared" si="1"/>
        <v>0</v>
      </c>
      <c r="M31" s="381"/>
      <c r="N31" s="189"/>
    </row>
    <row r="32" spans="1:23" s="138" customFormat="1" ht="23.25" customHeight="1">
      <c r="A32" s="185" t="s">
        <v>517</v>
      </c>
      <c r="B32" s="180" t="s">
        <v>518</v>
      </c>
      <c r="C32" s="392">
        <f aca="true" t="shared" si="7" ref="C32:M32">C29+C30+C31</f>
        <v>127321</v>
      </c>
      <c r="D32" s="392">
        <f t="shared" si="7"/>
        <v>38714</v>
      </c>
      <c r="E32" s="392">
        <f t="shared" si="7"/>
        <v>2514</v>
      </c>
      <c r="F32" s="392">
        <f t="shared" si="7"/>
        <v>8640</v>
      </c>
      <c r="G32" s="392">
        <f t="shared" si="7"/>
        <v>-54014</v>
      </c>
      <c r="H32" s="392">
        <f t="shared" si="7"/>
        <v>308</v>
      </c>
      <c r="I32" s="392">
        <f t="shared" si="7"/>
        <v>96841</v>
      </c>
      <c r="J32" s="392">
        <f t="shared" si="7"/>
        <v>-28216</v>
      </c>
      <c r="K32" s="392">
        <f t="shared" si="7"/>
        <v>0</v>
      </c>
      <c r="L32" s="376">
        <f t="shared" si="1"/>
        <v>192108</v>
      </c>
      <c r="M32" s="393">
        <f t="shared" si="7"/>
        <v>51710</v>
      </c>
      <c r="N32" s="569">
        <f>L32-'справка №1-БАЛАНС'!G36</f>
        <v>1</v>
      </c>
      <c r="O32" s="570">
        <f>M32-'справка №1-БАЛАНС'!G39</f>
        <v>0</v>
      </c>
      <c r="P32" s="143"/>
      <c r="Q32" s="143"/>
      <c r="R32" s="143"/>
      <c r="S32" s="143"/>
      <c r="T32" s="143"/>
      <c r="U32" s="143"/>
      <c r="V32" s="143"/>
      <c r="W32" s="143"/>
    </row>
    <row r="33" spans="1:14" s="138" customFormat="1" ht="14.25" customHeight="1">
      <c r="A33" s="588" t="s">
        <v>519</v>
      </c>
      <c r="B33" s="588"/>
      <c r="C33" s="588"/>
      <c r="D33" s="588"/>
      <c r="E33" s="588"/>
      <c r="F33" s="588"/>
      <c r="G33" s="588"/>
      <c r="H33" s="588"/>
      <c r="I33" s="588"/>
      <c r="J33" s="588"/>
      <c r="K33" s="193"/>
      <c r="L33" s="194"/>
      <c r="M33" s="195"/>
      <c r="N33" s="189"/>
    </row>
    <row r="34" spans="1:14" s="640" customFormat="1" ht="14.25" customHeight="1">
      <c r="A34" s="635"/>
      <c r="B34" s="635"/>
      <c r="C34" s="636">
        <f>C32-'справка №1-БАЛАНС'!G11</f>
        <v>0</v>
      </c>
      <c r="D34" s="636">
        <f>D32-'справка №1-БАЛАНС'!G19</f>
        <v>0</v>
      </c>
      <c r="E34" s="636">
        <f>E32-'справка №1-БАЛАНС'!G20</f>
        <v>0</v>
      </c>
      <c r="F34" s="636">
        <f>F32-'справка №1-БАЛАНС'!G22</f>
        <v>0</v>
      </c>
      <c r="G34" s="636">
        <f>G32-'справка №1-БАЛАНС'!G23</f>
        <v>0</v>
      </c>
      <c r="H34" s="636"/>
      <c r="I34" s="636"/>
      <c r="J34" s="636">
        <f>I32+J32-'справка №1-БАЛАНС'!G33</f>
        <v>0</v>
      </c>
      <c r="K34" s="636"/>
      <c r="L34" s="637"/>
      <c r="M34" s="638">
        <f>M32-'справка №1-БАЛАНС'!G39</f>
        <v>0</v>
      </c>
      <c r="N34" s="639"/>
    </row>
    <row r="35" spans="1:14" s="138" customFormat="1" ht="11.25">
      <c r="A35" s="204" t="str">
        <f>'справка №1-БАЛАНС'!A96</f>
        <v>Дата на съставяне: 26.02.2015 г.</v>
      </c>
      <c r="B35" s="196"/>
      <c r="C35" s="197"/>
      <c r="D35" s="589" t="s">
        <v>520</v>
      </c>
      <c r="E35" s="589"/>
      <c r="F35" s="589"/>
      <c r="G35" s="589"/>
      <c r="H35" s="589"/>
      <c r="I35" s="589"/>
      <c r="J35" s="589" t="s">
        <v>521</v>
      </c>
      <c r="K35" s="589"/>
      <c r="L35" s="589"/>
      <c r="M35" s="589"/>
      <c r="N35" s="189"/>
    </row>
    <row r="36" spans="1:13" s="138" customFormat="1" ht="11.25">
      <c r="A36" s="198"/>
      <c r="B36" s="199"/>
      <c r="C36" s="200"/>
      <c r="D36" s="590" t="s">
        <v>886</v>
      </c>
      <c r="E36" s="590"/>
      <c r="F36" s="200"/>
      <c r="G36" s="200"/>
      <c r="H36" s="200"/>
      <c r="I36" s="200"/>
      <c r="J36" s="200" t="s">
        <v>522</v>
      </c>
      <c r="K36" s="202"/>
      <c r="L36" s="202"/>
      <c r="M36" s="195"/>
    </row>
  </sheetData>
  <sheetProtection/>
  <mergeCells count="10">
    <mergeCell ref="A33:J33"/>
    <mergeCell ref="D35:I35"/>
    <mergeCell ref="J35:M35"/>
    <mergeCell ref="D36:E36"/>
    <mergeCell ref="A1:M1"/>
    <mergeCell ref="B3:I3"/>
    <mergeCell ref="K3:L3"/>
    <mergeCell ref="B4:I4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13:K14 M13:M14 K16 M16 C18:K20 M18:M20 M27:M28 C27:K28">
      <formula1>-999999999999999</formula1>
      <formula2>999999999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U232"/>
  <sheetViews>
    <sheetView zoomScalePageLayoutView="0" workbookViewId="0" topLeftCell="C67">
      <selection activeCell="T33" sqref="T33"/>
    </sheetView>
  </sheetViews>
  <sheetFormatPr defaultColWidth="9.00390625" defaultRowHeight="12.75"/>
  <cols>
    <col min="1" max="1" width="4.421875" style="457" customWidth="1"/>
    <col min="2" max="2" width="38.421875" style="457" customWidth="1"/>
    <col min="3" max="3" width="7.421875" style="457" customWidth="1"/>
    <col min="4" max="4" width="10.57421875" style="474" bestFit="1" customWidth="1"/>
    <col min="5" max="5" width="9.28125" style="474" customWidth="1"/>
    <col min="6" max="6" width="9.421875" style="474" customWidth="1"/>
    <col min="7" max="7" width="9.28125" style="474" customWidth="1"/>
    <col min="8" max="8" width="10.57421875" style="474" bestFit="1" customWidth="1"/>
    <col min="9" max="9" width="8.7109375" style="474" bestFit="1" customWidth="1"/>
    <col min="10" max="10" width="8.140625" style="474" customWidth="1"/>
    <col min="11" max="11" width="9.7109375" style="474" customWidth="1"/>
    <col min="12" max="12" width="9.00390625" style="474" customWidth="1"/>
    <col min="13" max="15" width="10.28125" style="474" customWidth="1"/>
    <col min="16" max="16" width="9.421875" style="474" customWidth="1"/>
    <col min="17" max="17" width="7.7109375" style="474" customWidth="1"/>
    <col min="18" max="18" width="7.57421875" style="474" customWidth="1"/>
    <col min="19" max="19" width="10.57421875" style="474" customWidth="1"/>
    <col min="20" max="20" width="10.28125" style="474" customWidth="1"/>
    <col min="21" max="21" width="12.140625" style="457" bestFit="1" customWidth="1"/>
    <col min="22" max="16384" width="9.00390625" style="457" customWidth="1"/>
  </cols>
  <sheetData>
    <row r="1" spans="1:20" ht="12.75">
      <c r="A1" s="501"/>
      <c r="B1" s="502" t="s">
        <v>525</v>
      </c>
      <c r="C1" s="502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4"/>
      <c r="R1" s="504"/>
      <c r="S1" s="504"/>
      <c r="T1" s="504"/>
    </row>
    <row r="2" spans="1:20" ht="16.5" customHeight="1">
      <c r="A2" s="606" t="s">
        <v>526</v>
      </c>
      <c r="B2" s="607"/>
      <c r="C2" s="493" t="str">
        <f>'справка №1-БАЛАНС'!E3</f>
        <v>ЕВРОХОЛД БЪЛГАРИЯ АД</v>
      </c>
      <c r="D2" s="494"/>
      <c r="E2" s="494"/>
      <c r="F2" s="494"/>
      <c r="G2" s="494"/>
      <c r="H2" s="494"/>
      <c r="I2" s="494"/>
      <c r="J2" s="494"/>
      <c r="K2" s="398"/>
      <c r="L2" s="398"/>
      <c r="M2" s="398"/>
      <c r="N2" s="398"/>
      <c r="O2" s="398"/>
      <c r="P2" s="398"/>
      <c r="Q2" s="454"/>
      <c r="R2" s="399"/>
      <c r="S2" s="399"/>
      <c r="T2" s="398"/>
    </row>
    <row r="3" spans="1:20" ht="12.75" customHeight="1">
      <c r="A3" s="606" t="s">
        <v>5</v>
      </c>
      <c r="B3" s="607"/>
      <c r="C3" s="498" t="str">
        <f>'справка №1-БАЛАНС'!E5</f>
        <v> към 31.12.2014</v>
      </c>
      <c r="D3" s="497"/>
      <c r="E3" s="400"/>
      <c r="F3" s="497"/>
      <c r="G3" s="497"/>
      <c r="H3" s="401"/>
      <c r="I3" s="401"/>
      <c r="J3" s="401"/>
      <c r="K3" s="401"/>
      <c r="L3" s="401"/>
      <c r="M3" s="401"/>
      <c r="N3" s="401"/>
      <c r="O3" s="401"/>
      <c r="P3" s="401"/>
      <c r="Q3" s="598"/>
      <c r="R3" s="598"/>
      <c r="S3" s="399"/>
      <c r="T3" s="402"/>
    </row>
    <row r="4" spans="1:20" ht="11.25" customHeight="1">
      <c r="A4" s="396"/>
      <c r="B4" s="397"/>
      <c r="C4" s="400"/>
      <c r="D4" s="403"/>
      <c r="E4" s="403"/>
      <c r="F4" s="403"/>
      <c r="G4" s="403"/>
      <c r="H4" s="401"/>
      <c r="I4" s="401"/>
      <c r="J4" s="401"/>
      <c r="K4" s="401"/>
      <c r="L4" s="401"/>
      <c r="M4" s="401"/>
      <c r="N4" s="401"/>
      <c r="O4" s="401"/>
      <c r="P4" s="401"/>
      <c r="Q4" s="455"/>
      <c r="R4" s="455"/>
      <c r="S4" s="399"/>
      <c r="T4" s="402"/>
    </row>
    <row r="5" spans="1:20" s="458" customFormat="1" ht="30.75" customHeight="1">
      <c r="A5" s="608" t="s">
        <v>461</v>
      </c>
      <c r="B5" s="609"/>
      <c r="C5" s="612" t="s">
        <v>8</v>
      </c>
      <c r="D5" s="599" t="s">
        <v>527</v>
      </c>
      <c r="E5" s="600"/>
      <c r="F5" s="600"/>
      <c r="G5" s="600"/>
      <c r="H5" s="601"/>
      <c r="I5" s="478" t="s">
        <v>528</v>
      </c>
      <c r="J5" s="478"/>
      <c r="K5" s="602" t="s">
        <v>529</v>
      </c>
      <c r="L5" s="478" t="s">
        <v>530</v>
      </c>
      <c r="M5" s="478"/>
      <c r="N5" s="478"/>
      <c r="O5" s="478"/>
      <c r="P5" s="478"/>
      <c r="Q5" s="478" t="s">
        <v>528</v>
      </c>
      <c r="R5" s="478"/>
      <c r="S5" s="602" t="s">
        <v>531</v>
      </c>
      <c r="T5" s="604" t="s">
        <v>532</v>
      </c>
    </row>
    <row r="6" spans="1:20" s="458" customFormat="1" ht="49.5" customHeight="1">
      <c r="A6" s="610"/>
      <c r="B6" s="611"/>
      <c r="C6" s="613"/>
      <c r="D6" s="407" t="s">
        <v>533</v>
      </c>
      <c r="E6" s="407" t="s">
        <v>875</v>
      </c>
      <c r="F6" s="407" t="s">
        <v>534</v>
      </c>
      <c r="G6" s="407" t="s">
        <v>535</v>
      </c>
      <c r="H6" s="407" t="s">
        <v>871</v>
      </c>
      <c r="I6" s="407" t="s">
        <v>536</v>
      </c>
      <c r="J6" s="407" t="s">
        <v>537</v>
      </c>
      <c r="K6" s="603"/>
      <c r="L6" s="407" t="s">
        <v>533</v>
      </c>
      <c r="M6" s="407" t="s">
        <v>875</v>
      </c>
      <c r="N6" s="407" t="s">
        <v>538</v>
      </c>
      <c r="O6" s="407" t="s">
        <v>539</v>
      </c>
      <c r="P6" s="407" t="s">
        <v>872</v>
      </c>
      <c r="Q6" s="407" t="s">
        <v>536</v>
      </c>
      <c r="R6" s="407" t="s">
        <v>537</v>
      </c>
      <c r="S6" s="603"/>
      <c r="T6" s="605"/>
    </row>
    <row r="7" spans="1:20" s="458" customFormat="1" ht="12.75">
      <c r="A7" s="405" t="s">
        <v>540</v>
      </c>
      <c r="B7" s="405"/>
      <c r="C7" s="406" t="s">
        <v>13</v>
      </c>
      <c r="D7" s="404">
        <v>1</v>
      </c>
      <c r="E7" s="489" t="s">
        <v>874</v>
      </c>
      <c r="F7" s="404">
        <v>2</v>
      </c>
      <c r="G7" s="404">
        <v>3</v>
      </c>
      <c r="H7" s="404">
        <v>4</v>
      </c>
      <c r="I7" s="404">
        <v>5</v>
      </c>
      <c r="J7" s="404">
        <v>6</v>
      </c>
      <c r="K7" s="404">
        <v>7</v>
      </c>
      <c r="L7" s="404">
        <v>8</v>
      </c>
      <c r="M7" s="489" t="s">
        <v>876</v>
      </c>
      <c r="N7" s="404">
        <v>9</v>
      </c>
      <c r="O7" s="404">
        <v>10</v>
      </c>
      <c r="P7" s="404">
        <v>11</v>
      </c>
      <c r="Q7" s="404">
        <v>12</v>
      </c>
      <c r="R7" s="404">
        <v>13</v>
      </c>
      <c r="S7" s="404">
        <v>14</v>
      </c>
      <c r="T7" s="407">
        <v>15</v>
      </c>
    </row>
    <row r="8" spans="1:20" ht="20.25" customHeight="1">
      <c r="A8" s="408" t="s">
        <v>541</v>
      </c>
      <c r="B8" s="409" t="s">
        <v>542</v>
      </c>
      <c r="C8" s="495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</row>
    <row r="9" spans="1:21" ht="16.5" customHeight="1">
      <c r="A9" s="410"/>
      <c r="B9" s="410" t="s">
        <v>544</v>
      </c>
      <c r="C9" s="411" t="s">
        <v>545</v>
      </c>
      <c r="D9" s="540">
        <v>3172</v>
      </c>
      <c r="E9" s="540"/>
      <c r="F9" s="540">
        <v>0</v>
      </c>
      <c r="G9" s="540">
        <v>0</v>
      </c>
      <c r="H9" s="541">
        <f>D9+F9-G9+E9</f>
        <v>3172</v>
      </c>
      <c r="I9" s="542">
        <v>24</v>
      </c>
      <c r="J9" s="540">
        <v>8</v>
      </c>
      <c r="K9" s="543">
        <f aca="true" t="shared" si="0" ref="K9:K19">H9+I9-J9</f>
        <v>3188</v>
      </c>
      <c r="L9" s="542">
        <v>0</v>
      </c>
      <c r="M9" s="540"/>
      <c r="N9" s="540">
        <v>0</v>
      </c>
      <c r="O9" s="540">
        <v>0</v>
      </c>
      <c r="P9" s="541">
        <f>L9+N9-O9+M9</f>
        <v>0</v>
      </c>
      <c r="Q9" s="540"/>
      <c r="R9" s="542"/>
      <c r="S9" s="543">
        <f aca="true" t="shared" si="1" ref="S9:S24">P9+Q9-R9</f>
        <v>0</v>
      </c>
      <c r="T9" s="540">
        <f aca="true" t="shared" si="2" ref="T9:T19">K9-S9</f>
        <v>3188</v>
      </c>
      <c r="U9" s="505"/>
    </row>
    <row r="10" spans="1:21" ht="16.5" customHeight="1">
      <c r="A10" s="410" t="s">
        <v>546</v>
      </c>
      <c r="B10" s="410" t="s">
        <v>547</v>
      </c>
      <c r="C10" s="411" t="s">
        <v>548</v>
      </c>
      <c r="D10" s="540">
        <v>3806</v>
      </c>
      <c r="E10" s="540"/>
      <c r="F10" s="540">
        <v>11</v>
      </c>
      <c r="G10" s="540">
        <v>61</v>
      </c>
      <c r="H10" s="541">
        <f aca="true" t="shared" si="3" ref="H10:H24">D10+F10-G10+E10</f>
        <v>3756</v>
      </c>
      <c r="I10" s="542">
        <v>16</v>
      </c>
      <c r="J10" s="540">
        <v>0</v>
      </c>
      <c r="K10" s="543">
        <f t="shared" si="0"/>
        <v>3772</v>
      </c>
      <c r="L10" s="542">
        <v>1103</v>
      </c>
      <c r="M10" s="540"/>
      <c r="N10" s="540">
        <v>188</v>
      </c>
      <c r="O10" s="540">
        <v>34</v>
      </c>
      <c r="P10" s="541">
        <f aca="true" t="shared" si="4" ref="P10:P16">L10+N10-O10+M10</f>
        <v>1257</v>
      </c>
      <c r="Q10" s="540"/>
      <c r="R10" s="542"/>
      <c r="S10" s="543">
        <f t="shared" si="1"/>
        <v>1257</v>
      </c>
      <c r="T10" s="540">
        <f t="shared" si="2"/>
        <v>2515</v>
      </c>
      <c r="U10" s="505"/>
    </row>
    <row r="11" spans="1:21" ht="16.5" customHeight="1">
      <c r="A11" s="410" t="s">
        <v>549</v>
      </c>
      <c r="B11" s="410" t="s">
        <v>550</v>
      </c>
      <c r="C11" s="411" t="s">
        <v>551</v>
      </c>
      <c r="D11" s="540">
        <v>6218</v>
      </c>
      <c r="E11" s="540"/>
      <c r="F11" s="540">
        <v>468</v>
      </c>
      <c r="G11" s="540">
        <v>595</v>
      </c>
      <c r="H11" s="541">
        <f t="shared" si="3"/>
        <v>6091</v>
      </c>
      <c r="I11" s="542">
        <v>0</v>
      </c>
      <c r="J11" s="540">
        <v>0</v>
      </c>
      <c r="K11" s="543">
        <f t="shared" si="0"/>
        <v>6091</v>
      </c>
      <c r="L11" s="542">
        <v>4429</v>
      </c>
      <c r="M11" s="540"/>
      <c r="N11" s="540">
        <v>737</v>
      </c>
      <c r="O11" s="540">
        <v>583</v>
      </c>
      <c r="P11" s="541">
        <f t="shared" si="4"/>
        <v>4583</v>
      </c>
      <c r="Q11" s="540"/>
      <c r="R11" s="542"/>
      <c r="S11" s="543">
        <f t="shared" si="1"/>
        <v>4583</v>
      </c>
      <c r="T11" s="540">
        <f t="shared" si="2"/>
        <v>1508</v>
      </c>
      <c r="U11" s="505"/>
    </row>
    <row r="12" spans="1:21" ht="16.5" customHeight="1">
      <c r="A12" s="410" t="s">
        <v>552</v>
      </c>
      <c r="B12" s="410" t="s">
        <v>553</v>
      </c>
      <c r="C12" s="411" t="s">
        <v>554</v>
      </c>
      <c r="D12" s="540">
        <v>1029</v>
      </c>
      <c r="E12" s="540"/>
      <c r="F12" s="540">
        <v>6</v>
      </c>
      <c r="G12" s="540">
        <v>13</v>
      </c>
      <c r="H12" s="541">
        <f t="shared" si="3"/>
        <v>1022</v>
      </c>
      <c r="I12" s="542">
        <v>0</v>
      </c>
      <c r="J12" s="540">
        <v>0</v>
      </c>
      <c r="K12" s="543">
        <f t="shared" si="0"/>
        <v>1022</v>
      </c>
      <c r="L12" s="542">
        <v>966</v>
      </c>
      <c r="M12" s="540"/>
      <c r="N12" s="540">
        <v>15</v>
      </c>
      <c r="O12" s="540">
        <v>12</v>
      </c>
      <c r="P12" s="541">
        <f t="shared" si="4"/>
        <v>969</v>
      </c>
      <c r="Q12" s="540"/>
      <c r="R12" s="542"/>
      <c r="S12" s="543">
        <f t="shared" si="1"/>
        <v>969</v>
      </c>
      <c r="T12" s="540">
        <f t="shared" si="2"/>
        <v>53</v>
      </c>
      <c r="U12" s="505"/>
    </row>
    <row r="13" spans="1:21" ht="16.5" customHeight="1">
      <c r="A13" s="410" t="s">
        <v>555</v>
      </c>
      <c r="B13" s="410" t="s">
        <v>556</v>
      </c>
      <c r="C13" s="411" t="s">
        <v>557</v>
      </c>
      <c r="D13" s="540">
        <v>35112</v>
      </c>
      <c r="E13" s="540"/>
      <c r="F13" s="540">
        <v>12075</v>
      </c>
      <c r="G13" s="540">
        <v>8459</v>
      </c>
      <c r="H13" s="541">
        <f t="shared" si="3"/>
        <v>38728</v>
      </c>
      <c r="I13" s="542">
        <v>0</v>
      </c>
      <c r="J13" s="540">
        <v>0</v>
      </c>
      <c r="K13" s="543">
        <f t="shared" si="0"/>
        <v>38728</v>
      </c>
      <c r="L13" s="542">
        <v>14531</v>
      </c>
      <c r="M13" s="540"/>
      <c r="N13" s="540">
        <v>4820</v>
      </c>
      <c r="O13" s="540">
        <v>2729</v>
      </c>
      <c r="P13" s="541">
        <f t="shared" si="4"/>
        <v>16622</v>
      </c>
      <c r="Q13" s="540"/>
      <c r="R13" s="542"/>
      <c r="S13" s="543">
        <f t="shared" si="1"/>
        <v>16622</v>
      </c>
      <c r="T13" s="540">
        <f t="shared" si="2"/>
        <v>22106</v>
      </c>
      <c r="U13" s="505"/>
    </row>
    <row r="14" spans="1:21" ht="16.5" customHeight="1">
      <c r="A14" s="410" t="s">
        <v>558</v>
      </c>
      <c r="B14" s="410" t="s">
        <v>559</v>
      </c>
      <c r="C14" s="411" t="s">
        <v>560</v>
      </c>
      <c r="D14" s="540">
        <v>4610</v>
      </c>
      <c r="E14" s="540"/>
      <c r="F14" s="540">
        <v>268</v>
      </c>
      <c r="G14" s="540">
        <v>65</v>
      </c>
      <c r="H14" s="541">
        <f t="shared" si="3"/>
        <v>4813</v>
      </c>
      <c r="I14" s="542">
        <v>0</v>
      </c>
      <c r="J14" s="540">
        <v>0</v>
      </c>
      <c r="K14" s="543">
        <f t="shared" si="0"/>
        <v>4813</v>
      </c>
      <c r="L14" s="542">
        <v>3648</v>
      </c>
      <c r="M14" s="540"/>
      <c r="N14" s="540">
        <v>337</v>
      </c>
      <c r="O14" s="540">
        <v>58</v>
      </c>
      <c r="P14" s="541">
        <f t="shared" si="4"/>
        <v>3927</v>
      </c>
      <c r="Q14" s="540"/>
      <c r="R14" s="542"/>
      <c r="S14" s="543">
        <f t="shared" si="1"/>
        <v>3927</v>
      </c>
      <c r="T14" s="540">
        <f t="shared" si="2"/>
        <v>886</v>
      </c>
      <c r="U14" s="505"/>
    </row>
    <row r="15" spans="1:21" s="459" customFormat="1" ht="36" customHeight="1">
      <c r="A15" s="412" t="s">
        <v>561</v>
      </c>
      <c r="B15" s="413" t="s">
        <v>562</v>
      </c>
      <c r="C15" s="414" t="s">
        <v>563</v>
      </c>
      <c r="D15" s="540">
        <v>689</v>
      </c>
      <c r="E15" s="540"/>
      <c r="F15" s="540">
        <v>1</v>
      </c>
      <c r="G15" s="540">
        <v>5</v>
      </c>
      <c r="H15" s="541">
        <f t="shared" si="3"/>
        <v>685</v>
      </c>
      <c r="I15" s="542">
        <v>0</v>
      </c>
      <c r="J15" s="540">
        <v>0</v>
      </c>
      <c r="K15" s="543">
        <f t="shared" si="0"/>
        <v>685</v>
      </c>
      <c r="L15" s="542">
        <v>5</v>
      </c>
      <c r="M15" s="540"/>
      <c r="N15" s="540">
        <v>0</v>
      </c>
      <c r="O15" s="540">
        <v>0</v>
      </c>
      <c r="P15" s="541">
        <f t="shared" si="4"/>
        <v>5</v>
      </c>
      <c r="Q15" s="540"/>
      <c r="R15" s="542"/>
      <c r="S15" s="543">
        <f t="shared" si="1"/>
        <v>5</v>
      </c>
      <c r="T15" s="540">
        <f t="shared" si="2"/>
        <v>680</v>
      </c>
      <c r="U15" s="506"/>
    </row>
    <row r="16" spans="1:21" ht="24.75" customHeight="1">
      <c r="A16" s="410" t="s">
        <v>564</v>
      </c>
      <c r="B16" s="477" t="s">
        <v>565</v>
      </c>
      <c r="C16" s="411" t="s">
        <v>566</v>
      </c>
      <c r="D16" s="540">
        <v>1286</v>
      </c>
      <c r="E16" s="540"/>
      <c r="F16" s="540">
        <v>139</v>
      </c>
      <c r="G16" s="540">
        <v>187</v>
      </c>
      <c r="H16" s="541">
        <f t="shared" si="3"/>
        <v>1238</v>
      </c>
      <c r="I16" s="542">
        <v>0</v>
      </c>
      <c r="J16" s="540">
        <v>0</v>
      </c>
      <c r="K16" s="543">
        <f t="shared" si="0"/>
        <v>1238</v>
      </c>
      <c r="L16" s="542">
        <v>817</v>
      </c>
      <c r="M16" s="540"/>
      <c r="N16" s="540">
        <v>70</v>
      </c>
      <c r="O16" s="540">
        <v>12</v>
      </c>
      <c r="P16" s="541">
        <f t="shared" si="4"/>
        <v>875</v>
      </c>
      <c r="Q16" s="540"/>
      <c r="R16" s="542"/>
      <c r="S16" s="543">
        <f t="shared" si="1"/>
        <v>875</v>
      </c>
      <c r="T16" s="540">
        <f t="shared" si="2"/>
        <v>363</v>
      </c>
      <c r="U16" s="505"/>
    </row>
    <row r="17" spans="1:21" s="458" customFormat="1" ht="16.5" customHeight="1">
      <c r="A17" s="415"/>
      <c r="B17" s="416" t="s">
        <v>567</v>
      </c>
      <c r="C17" s="417" t="s">
        <v>568</v>
      </c>
      <c r="D17" s="544">
        <f>SUM(D9:D16)</f>
        <v>55922</v>
      </c>
      <c r="E17" s="544">
        <f>SUM(E9:E16)</f>
        <v>0</v>
      </c>
      <c r="F17" s="544">
        <f>SUM(F9:F16)</f>
        <v>12968</v>
      </c>
      <c r="G17" s="544">
        <f>SUM(G9:G16)</f>
        <v>9385</v>
      </c>
      <c r="H17" s="544">
        <f>SUM(H9:H16)</f>
        <v>59505</v>
      </c>
      <c r="I17" s="544">
        <f>SUM(I9:I16)</f>
        <v>40</v>
      </c>
      <c r="J17" s="544">
        <f>SUM(J9:J16)</f>
        <v>8</v>
      </c>
      <c r="K17" s="544">
        <f>SUM(K9:K16)</f>
        <v>59537</v>
      </c>
      <c r="L17" s="544">
        <f>SUM(L9:L16)</f>
        <v>25499</v>
      </c>
      <c r="M17" s="544">
        <f>SUM(M9:M16)</f>
        <v>0</v>
      </c>
      <c r="N17" s="544">
        <f>SUM(N9:N16)</f>
        <v>6167</v>
      </c>
      <c r="O17" s="544">
        <f>SUM(O9:O16)</f>
        <v>3428</v>
      </c>
      <c r="P17" s="544">
        <f>SUM(P9:P16)</f>
        <v>28238</v>
      </c>
      <c r="Q17" s="544">
        <f>SUM(Q9:Q16)</f>
        <v>0</v>
      </c>
      <c r="R17" s="544">
        <f>SUM(R9:R16)</f>
        <v>0</v>
      </c>
      <c r="S17" s="544">
        <f>SUM(S9:S16)</f>
        <v>28238</v>
      </c>
      <c r="T17" s="544">
        <f>SUM(T9:T16)</f>
        <v>31299</v>
      </c>
      <c r="U17" s="507"/>
    </row>
    <row r="18" spans="1:21" ht="16.5" customHeight="1">
      <c r="A18" s="415" t="s">
        <v>569</v>
      </c>
      <c r="B18" s="418" t="s">
        <v>570</v>
      </c>
      <c r="C18" s="417" t="s">
        <v>571</v>
      </c>
      <c r="D18" s="540">
        <v>25783</v>
      </c>
      <c r="E18" s="540"/>
      <c r="F18" s="540"/>
      <c r="G18" s="540">
        <v>10710</v>
      </c>
      <c r="H18" s="541">
        <f t="shared" si="3"/>
        <v>15073</v>
      </c>
      <c r="I18" s="542">
        <v>63</v>
      </c>
      <c r="J18" s="540"/>
      <c r="K18" s="543">
        <f t="shared" si="0"/>
        <v>15136</v>
      </c>
      <c r="L18" s="542">
        <v>170</v>
      </c>
      <c r="M18" s="540"/>
      <c r="N18" s="540">
        <v>20</v>
      </c>
      <c r="O18" s="540"/>
      <c r="P18" s="541">
        <f aca="true" t="shared" si="5" ref="P18:P24">L18+N18-O18+M18</f>
        <v>190</v>
      </c>
      <c r="Q18" s="540"/>
      <c r="R18" s="542"/>
      <c r="S18" s="543">
        <f t="shared" si="1"/>
        <v>190</v>
      </c>
      <c r="T18" s="540">
        <f t="shared" si="2"/>
        <v>14946</v>
      </c>
      <c r="U18" s="505"/>
    </row>
    <row r="19" spans="1:21" ht="16.5" customHeight="1">
      <c r="A19" s="419" t="s">
        <v>572</v>
      </c>
      <c r="B19" s="418" t="s">
        <v>573</v>
      </c>
      <c r="C19" s="417" t="s">
        <v>574</v>
      </c>
      <c r="D19" s="540">
        <v>0</v>
      </c>
      <c r="E19" s="540"/>
      <c r="F19" s="540"/>
      <c r="G19" s="540"/>
      <c r="H19" s="541">
        <f t="shared" si="3"/>
        <v>0</v>
      </c>
      <c r="I19" s="542"/>
      <c r="J19" s="540"/>
      <c r="K19" s="543">
        <f t="shared" si="0"/>
        <v>0</v>
      </c>
      <c r="L19" s="542"/>
      <c r="M19" s="540"/>
      <c r="N19" s="540"/>
      <c r="O19" s="540"/>
      <c r="P19" s="541">
        <f t="shared" si="5"/>
        <v>0</v>
      </c>
      <c r="Q19" s="540"/>
      <c r="R19" s="542"/>
      <c r="S19" s="543">
        <f t="shared" si="1"/>
        <v>0</v>
      </c>
      <c r="T19" s="540">
        <f t="shared" si="2"/>
        <v>0</v>
      </c>
      <c r="U19" s="505"/>
    </row>
    <row r="20" spans="1:21" ht="16.5" customHeight="1">
      <c r="A20" s="420" t="s">
        <v>575</v>
      </c>
      <c r="B20" s="409" t="s">
        <v>576</v>
      </c>
      <c r="C20" s="411"/>
      <c r="D20" s="543"/>
      <c r="E20" s="543"/>
      <c r="F20" s="543"/>
      <c r="G20" s="543"/>
      <c r="H20" s="541"/>
      <c r="I20" s="549"/>
      <c r="J20" s="543"/>
      <c r="K20" s="543"/>
      <c r="L20" s="549"/>
      <c r="M20" s="543"/>
      <c r="N20" s="543"/>
      <c r="O20" s="543"/>
      <c r="P20" s="541"/>
      <c r="Q20" s="543"/>
      <c r="R20" s="549"/>
      <c r="S20" s="543"/>
      <c r="T20" s="543"/>
      <c r="U20" s="505"/>
    </row>
    <row r="21" spans="1:21" ht="16.5" customHeight="1">
      <c r="A21" s="410" t="s">
        <v>543</v>
      </c>
      <c r="B21" s="410" t="s">
        <v>577</v>
      </c>
      <c r="C21" s="411" t="s">
        <v>578</v>
      </c>
      <c r="D21" s="540">
        <v>155</v>
      </c>
      <c r="E21" s="540"/>
      <c r="F21" s="540">
        <v>0</v>
      </c>
      <c r="G21" s="540">
        <v>1</v>
      </c>
      <c r="H21" s="541">
        <f t="shared" si="3"/>
        <v>154</v>
      </c>
      <c r="I21" s="542"/>
      <c r="J21" s="540"/>
      <c r="K21" s="543">
        <f>H21+I21-J21</f>
        <v>154</v>
      </c>
      <c r="L21" s="542">
        <v>154</v>
      </c>
      <c r="M21" s="540"/>
      <c r="N21" s="540">
        <v>0</v>
      </c>
      <c r="O21" s="540">
        <v>0</v>
      </c>
      <c r="P21" s="541">
        <f t="shared" si="5"/>
        <v>154</v>
      </c>
      <c r="Q21" s="540"/>
      <c r="R21" s="542"/>
      <c r="S21" s="543">
        <f t="shared" si="1"/>
        <v>154</v>
      </c>
      <c r="T21" s="540">
        <f>K21-S21</f>
        <v>0</v>
      </c>
      <c r="U21" s="505"/>
    </row>
    <row r="22" spans="1:21" ht="16.5" customHeight="1">
      <c r="A22" s="410" t="s">
        <v>546</v>
      </c>
      <c r="B22" s="410" t="s">
        <v>579</v>
      </c>
      <c r="C22" s="411" t="s">
        <v>580</v>
      </c>
      <c r="D22" s="540">
        <v>4983</v>
      </c>
      <c r="E22" s="540"/>
      <c r="F22" s="540">
        <v>679</v>
      </c>
      <c r="G22" s="540">
        <v>89</v>
      </c>
      <c r="H22" s="541">
        <f t="shared" si="3"/>
        <v>5573</v>
      </c>
      <c r="I22" s="542"/>
      <c r="J22" s="540"/>
      <c r="K22" s="543">
        <f>H22+I22-J22</f>
        <v>5573</v>
      </c>
      <c r="L22" s="542">
        <v>3337</v>
      </c>
      <c r="M22" s="540"/>
      <c r="N22" s="540">
        <v>600</v>
      </c>
      <c r="O22" s="540">
        <v>59</v>
      </c>
      <c r="P22" s="541">
        <f t="shared" si="5"/>
        <v>3878</v>
      </c>
      <c r="Q22" s="540"/>
      <c r="R22" s="542"/>
      <c r="S22" s="543">
        <f t="shared" si="1"/>
        <v>3878</v>
      </c>
      <c r="T22" s="540">
        <f>K22-S22</f>
        <v>1695</v>
      </c>
      <c r="U22" s="505"/>
    </row>
    <row r="23" spans="1:21" ht="16.5" customHeight="1">
      <c r="A23" s="413" t="s">
        <v>549</v>
      </c>
      <c r="B23" s="413" t="s">
        <v>581</v>
      </c>
      <c r="C23" s="411" t="s">
        <v>582</v>
      </c>
      <c r="D23" s="540">
        <v>0</v>
      </c>
      <c r="E23" s="540"/>
      <c r="F23" s="540">
        <v>0</v>
      </c>
      <c r="G23" s="540">
        <v>0</v>
      </c>
      <c r="H23" s="541">
        <f t="shared" si="3"/>
        <v>0</v>
      </c>
      <c r="I23" s="542"/>
      <c r="J23" s="540"/>
      <c r="K23" s="543">
        <f>H23+I23-J23</f>
        <v>0</v>
      </c>
      <c r="L23" s="542">
        <v>0</v>
      </c>
      <c r="M23" s="540"/>
      <c r="N23" s="540">
        <v>0</v>
      </c>
      <c r="O23" s="540">
        <v>0</v>
      </c>
      <c r="P23" s="541">
        <f t="shared" si="5"/>
        <v>0</v>
      </c>
      <c r="Q23" s="540"/>
      <c r="R23" s="542"/>
      <c r="S23" s="543">
        <f t="shared" si="1"/>
        <v>0</v>
      </c>
      <c r="T23" s="540">
        <f>K23-S23</f>
        <v>0</v>
      </c>
      <c r="U23" s="505"/>
    </row>
    <row r="24" spans="1:21" ht="16.5" customHeight="1">
      <c r="A24" s="410" t="s">
        <v>552</v>
      </c>
      <c r="B24" s="421" t="s">
        <v>565</v>
      </c>
      <c r="C24" s="411" t="s">
        <v>583</v>
      </c>
      <c r="D24" s="540">
        <v>1352</v>
      </c>
      <c r="E24" s="540"/>
      <c r="F24" s="540">
        <v>2</v>
      </c>
      <c r="G24" s="540">
        <v>7</v>
      </c>
      <c r="H24" s="541">
        <f t="shared" si="3"/>
        <v>1347</v>
      </c>
      <c r="I24" s="542"/>
      <c r="J24" s="540"/>
      <c r="K24" s="543">
        <f>H24+I24-J24</f>
        <v>1347</v>
      </c>
      <c r="L24" s="542">
        <v>428</v>
      </c>
      <c r="M24" s="540"/>
      <c r="N24" s="540">
        <v>88</v>
      </c>
      <c r="O24" s="540">
        <v>4</v>
      </c>
      <c r="P24" s="541">
        <f t="shared" si="5"/>
        <v>512</v>
      </c>
      <c r="Q24" s="540"/>
      <c r="R24" s="542"/>
      <c r="S24" s="543">
        <f t="shared" si="1"/>
        <v>512</v>
      </c>
      <c r="T24" s="540">
        <f>K24-S24</f>
        <v>835</v>
      </c>
      <c r="U24" s="505"/>
    </row>
    <row r="25" spans="1:21" ht="16.5" customHeight="1">
      <c r="A25" s="410"/>
      <c r="B25" s="416" t="s">
        <v>584</v>
      </c>
      <c r="C25" s="422" t="s">
        <v>585</v>
      </c>
      <c r="D25" s="545">
        <f aca="true" t="shared" si="6" ref="D25:T25">SUM(D21:D24)</f>
        <v>6490</v>
      </c>
      <c r="E25" s="545">
        <f t="shared" si="6"/>
        <v>0</v>
      </c>
      <c r="F25" s="545">
        <f t="shared" si="6"/>
        <v>681</v>
      </c>
      <c r="G25" s="545">
        <f>SUM(G21:G24)</f>
        <v>97</v>
      </c>
      <c r="H25" s="545">
        <f t="shared" si="6"/>
        <v>7074</v>
      </c>
      <c r="I25" s="545">
        <f t="shared" si="6"/>
        <v>0</v>
      </c>
      <c r="J25" s="545">
        <f t="shared" si="6"/>
        <v>0</v>
      </c>
      <c r="K25" s="545">
        <f t="shared" si="6"/>
        <v>7074</v>
      </c>
      <c r="L25" s="545">
        <f t="shared" si="6"/>
        <v>3919</v>
      </c>
      <c r="M25" s="545">
        <f t="shared" si="6"/>
        <v>0</v>
      </c>
      <c r="N25" s="545">
        <f t="shared" si="6"/>
        <v>688</v>
      </c>
      <c r="O25" s="545">
        <f t="shared" si="6"/>
        <v>63</v>
      </c>
      <c r="P25" s="545">
        <f t="shared" si="6"/>
        <v>4544</v>
      </c>
      <c r="Q25" s="545">
        <f t="shared" si="6"/>
        <v>0</v>
      </c>
      <c r="R25" s="545">
        <f t="shared" si="6"/>
        <v>0</v>
      </c>
      <c r="S25" s="545">
        <f t="shared" si="6"/>
        <v>4544</v>
      </c>
      <c r="T25" s="545">
        <f t="shared" si="6"/>
        <v>2530</v>
      </c>
      <c r="U25" s="505"/>
    </row>
    <row r="26" spans="1:21" ht="21">
      <c r="A26" s="420" t="s">
        <v>586</v>
      </c>
      <c r="B26" s="423" t="s">
        <v>587</v>
      </c>
      <c r="C26" s="424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>
        <f>L26+N26-O26-M26</f>
        <v>0</v>
      </c>
      <c r="Q26" s="546"/>
      <c r="R26" s="546"/>
      <c r="S26" s="546"/>
      <c r="T26" s="546"/>
      <c r="U26" s="505"/>
    </row>
    <row r="27" spans="1:21" ht="16.5" customHeight="1">
      <c r="A27" s="410" t="s">
        <v>543</v>
      </c>
      <c r="B27" s="425" t="s">
        <v>588</v>
      </c>
      <c r="C27" s="426" t="s">
        <v>589</v>
      </c>
      <c r="D27" s="547">
        <f aca="true" t="shared" si="7" ref="D27:T27">SUM(D28:D31)</f>
        <v>9098</v>
      </c>
      <c r="E27" s="547">
        <f t="shared" si="7"/>
        <v>0</v>
      </c>
      <c r="F27" s="547">
        <f t="shared" si="7"/>
        <v>256</v>
      </c>
      <c r="G27" s="547">
        <f>SUM(G28:G31)</f>
        <v>258</v>
      </c>
      <c r="H27" s="547">
        <f t="shared" si="7"/>
        <v>9096</v>
      </c>
      <c r="I27" s="547">
        <f t="shared" si="7"/>
        <v>23</v>
      </c>
      <c r="J27" s="547">
        <f t="shared" si="7"/>
        <v>0</v>
      </c>
      <c r="K27" s="547">
        <f t="shared" si="7"/>
        <v>9119</v>
      </c>
      <c r="L27" s="547">
        <f t="shared" si="7"/>
        <v>0</v>
      </c>
      <c r="M27" s="547">
        <f t="shared" si="7"/>
        <v>0</v>
      </c>
      <c r="N27" s="547">
        <f t="shared" si="7"/>
        <v>0</v>
      </c>
      <c r="O27" s="547">
        <f t="shared" si="7"/>
        <v>0</v>
      </c>
      <c r="P27" s="547">
        <f t="shared" si="7"/>
        <v>0</v>
      </c>
      <c r="Q27" s="547">
        <f t="shared" si="7"/>
        <v>0</v>
      </c>
      <c r="R27" s="547">
        <f t="shared" si="7"/>
        <v>0</v>
      </c>
      <c r="S27" s="547">
        <f t="shared" si="7"/>
        <v>0</v>
      </c>
      <c r="T27" s="547">
        <f t="shared" si="7"/>
        <v>9119</v>
      </c>
      <c r="U27" s="505"/>
    </row>
    <row r="28" spans="1:21" ht="16.5" customHeight="1">
      <c r="A28" s="410"/>
      <c r="B28" s="410" t="s">
        <v>105</v>
      </c>
      <c r="C28" s="411" t="s">
        <v>590</v>
      </c>
      <c r="D28" s="540">
        <v>0</v>
      </c>
      <c r="E28" s="540">
        <v>0</v>
      </c>
      <c r="F28" s="540"/>
      <c r="G28" s="540"/>
      <c r="H28" s="541">
        <f>D28+F28-G28+E28</f>
        <v>0</v>
      </c>
      <c r="I28" s="542">
        <v>0</v>
      </c>
      <c r="J28" s="540">
        <v>0</v>
      </c>
      <c r="K28" s="543">
        <f aca="true" t="shared" si="8" ref="K28:K39">H28+I28-J28</f>
        <v>0</v>
      </c>
      <c r="L28" s="542">
        <v>0</v>
      </c>
      <c r="M28" s="540"/>
      <c r="N28" s="540">
        <v>0</v>
      </c>
      <c r="O28" s="540">
        <v>0</v>
      </c>
      <c r="P28" s="541">
        <f>L28+N28-O28+M28</f>
        <v>0</v>
      </c>
      <c r="Q28" s="540">
        <v>0</v>
      </c>
      <c r="R28" s="542">
        <v>0</v>
      </c>
      <c r="S28" s="543">
        <f aca="true" t="shared" si="9" ref="S28:S39">P28+Q28-R28</f>
        <v>0</v>
      </c>
      <c r="T28" s="540">
        <f>K28-S28</f>
        <v>0</v>
      </c>
      <c r="U28" s="505"/>
    </row>
    <row r="29" spans="1:21" ht="16.5" customHeight="1">
      <c r="A29" s="410"/>
      <c r="B29" s="410" t="s">
        <v>107</v>
      </c>
      <c r="C29" s="411" t="s">
        <v>591</v>
      </c>
      <c r="D29" s="540">
        <v>0</v>
      </c>
      <c r="E29" s="540">
        <v>0</v>
      </c>
      <c r="F29" s="540">
        <v>0</v>
      </c>
      <c r="G29" s="540"/>
      <c r="H29" s="541">
        <f>D29+F29-G29+E29</f>
        <v>0</v>
      </c>
      <c r="I29" s="542">
        <v>0</v>
      </c>
      <c r="J29" s="540">
        <v>0</v>
      </c>
      <c r="K29" s="543">
        <f t="shared" si="8"/>
        <v>0</v>
      </c>
      <c r="L29" s="542">
        <v>0</v>
      </c>
      <c r="M29" s="540"/>
      <c r="N29" s="540">
        <v>0</v>
      </c>
      <c r="O29" s="540">
        <v>0</v>
      </c>
      <c r="P29" s="541">
        <f>L29+N29-O29+M29</f>
        <v>0</v>
      </c>
      <c r="Q29" s="540">
        <v>0</v>
      </c>
      <c r="R29" s="542">
        <v>0</v>
      </c>
      <c r="S29" s="543">
        <f t="shared" si="9"/>
        <v>0</v>
      </c>
      <c r="T29" s="540">
        <f>K29-S29</f>
        <v>0</v>
      </c>
      <c r="U29" s="505"/>
    </row>
    <row r="30" spans="1:21" ht="16.5" customHeight="1">
      <c r="A30" s="410"/>
      <c r="B30" s="410" t="s">
        <v>111</v>
      </c>
      <c r="C30" s="411" t="s">
        <v>592</v>
      </c>
      <c r="D30" s="540">
        <v>1</v>
      </c>
      <c r="E30" s="540">
        <v>0</v>
      </c>
      <c r="F30" s="540">
        <v>0</v>
      </c>
      <c r="G30" s="540"/>
      <c r="H30" s="541">
        <f>D30+F30-G30+E30</f>
        <v>1</v>
      </c>
      <c r="I30" s="542">
        <v>0</v>
      </c>
      <c r="J30" s="540">
        <v>0</v>
      </c>
      <c r="K30" s="543">
        <f t="shared" si="8"/>
        <v>1</v>
      </c>
      <c r="L30" s="542">
        <v>0</v>
      </c>
      <c r="M30" s="540"/>
      <c r="N30" s="540">
        <v>0</v>
      </c>
      <c r="O30" s="540">
        <v>0</v>
      </c>
      <c r="P30" s="541">
        <f>L30+N30-O30+M30</f>
        <v>0</v>
      </c>
      <c r="Q30" s="540">
        <v>0</v>
      </c>
      <c r="R30" s="542">
        <v>0</v>
      </c>
      <c r="S30" s="543">
        <f t="shared" si="9"/>
        <v>0</v>
      </c>
      <c r="T30" s="540">
        <f>K30-S30</f>
        <v>1</v>
      </c>
      <c r="U30" s="505"/>
    </row>
    <row r="31" spans="1:21" ht="16.5" customHeight="1">
      <c r="A31" s="410"/>
      <c r="B31" s="410" t="s">
        <v>113</v>
      </c>
      <c r="C31" s="411" t="s">
        <v>593</v>
      </c>
      <c r="D31" s="540">
        <v>9097</v>
      </c>
      <c r="E31" s="540">
        <v>0</v>
      </c>
      <c r="F31" s="540">
        <v>256</v>
      </c>
      <c r="G31" s="540">
        <v>258</v>
      </c>
      <c r="H31" s="541">
        <f>D31+F31-G31+E31</f>
        <v>9095</v>
      </c>
      <c r="I31" s="542">
        <v>23</v>
      </c>
      <c r="J31" s="540"/>
      <c r="K31" s="543">
        <f t="shared" si="8"/>
        <v>9118</v>
      </c>
      <c r="L31" s="542">
        <v>0</v>
      </c>
      <c r="M31" s="540"/>
      <c r="N31" s="540">
        <v>0</v>
      </c>
      <c r="O31" s="540">
        <v>0</v>
      </c>
      <c r="P31" s="541">
        <f>L31+N31-O31+M31</f>
        <v>0</v>
      </c>
      <c r="Q31" s="540">
        <v>0</v>
      </c>
      <c r="R31" s="542">
        <v>0</v>
      </c>
      <c r="S31" s="543">
        <f t="shared" si="9"/>
        <v>0</v>
      </c>
      <c r="T31" s="540">
        <f>K31-S31</f>
        <v>9118</v>
      </c>
      <c r="U31" s="505"/>
    </row>
    <row r="32" spans="1:21" ht="12.75">
      <c r="A32" s="427">
        <v>2</v>
      </c>
      <c r="B32" s="425" t="s">
        <v>594</v>
      </c>
      <c r="C32" s="411" t="s">
        <v>595</v>
      </c>
      <c r="D32" s="543">
        <f aca="true" t="shared" si="10" ref="D32:T32">SUM(D33:D36)</f>
        <v>861</v>
      </c>
      <c r="E32" s="543">
        <f t="shared" si="10"/>
        <v>0</v>
      </c>
      <c r="F32" s="543">
        <f t="shared" si="10"/>
        <v>0</v>
      </c>
      <c r="G32" s="543">
        <f>SUM(G33:G36)</f>
        <v>861</v>
      </c>
      <c r="H32" s="543">
        <f t="shared" si="10"/>
        <v>0</v>
      </c>
      <c r="I32" s="543">
        <f t="shared" si="10"/>
        <v>0</v>
      </c>
      <c r="J32" s="543">
        <f t="shared" si="10"/>
        <v>0</v>
      </c>
      <c r="K32" s="543">
        <f t="shared" si="10"/>
        <v>0</v>
      </c>
      <c r="L32" s="543">
        <f t="shared" si="10"/>
        <v>0</v>
      </c>
      <c r="M32" s="543">
        <f t="shared" si="10"/>
        <v>0</v>
      </c>
      <c r="N32" s="543">
        <f t="shared" si="10"/>
        <v>0</v>
      </c>
      <c r="O32" s="543">
        <f t="shared" si="10"/>
        <v>0</v>
      </c>
      <c r="P32" s="543">
        <f t="shared" si="10"/>
        <v>0</v>
      </c>
      <c r="Q32" s="543">
        <f t="shared" si="10"/>
        <v>0</v>
      </c>
      <c r="R32" s="543">
        <f t="shared" si="10"/>
        <v>0</v>
      </c>
      <c r="S32" s="543">
        <f t="shared" si="10"/>
        <v>0</v>
      </c>
      <c r="T32" s="543">
        <f t="shared" si="10"/>
        <v>0</v>
      </c>
      <c r="U32" s="505"/>
    </row>
    <row r="33" spans="1:21" ht="16.5" customHeight="1">
      <c r="A33" s="410"/>
      <c r="B33" s="428" t="s">
        <v>119</v>
      </c>
      <c r="C33" s="411" t="s">
        <v>596</v>
      </c>
      <c r="D33" s="540">
        <v>0</v>
      </c>
      <c r="E33" s="540"/>
      <c r="F33" s="540">
        <v>0</v>
      </c>
      <c r="G33" s="540">
        <v>0</v>
      </c>
      <c r="H33" s="541">
        <f aca="true" t="shared" si="11" ref="H33:H39">D33+F33-G33+E33</f>
        <v>0</v>
      </c>
      <c r="I33" s="542">
        <v>0</v>
      </c>
      <c r="J33" s="540"/>
      <c r="K33" s="543">
        <f t="shared" si="8"/>
        <v>0</v>
      </c>
      <c r="L33" s="542">
        <v>0</v>
      </c>
      <c r="M33" s="540"/>
      <c r="N33" s="540">
        <v>0</v>
      </c>
      <c r="O33" s="540">
        <v>0</v>
      </c>
      <c r="P33" s="541">
        <f aca="true" t="shared" si="12" ref="P33:P39">L33+N33-O33+M33</f>
        <v>0</v>
      </c>
      <c r="Q33" s="540">
        <v>0</v>
      </c>
      <c r="R33" s="542">
        <v>0</v>
      </c>
      <c r="S33" s="543">
        <f t="shared" si="9"/>
        <v>0</v>
      </c>
      <c r="T33" s="540">
        <f>K33-S33</f>
        <v>0</v>
      </c>
      <c r="U33" s="505"/>
    </row>
    <row r="34" spans="1:21" ht="16.5" customHeight="1">
      <c r="A34" s="410"/>
      <c r="B34" s="428" t="s">
        <v>597</v>
      </c>
      <c r="C34" s="411" t="s">
        <v>598</v>
      </c>
      <c r="D34" s="540">
        <v>861</v>
      </c>
      <c r="E34" s="540"/>
      <c r="F34" s="540">
        <v>0</v>
      </c>
      <c r="G34" s="540">
        <v>861</v>
      </c>
      <c r="H34" s="541">
        <f t="shared" si="11"/>
        <v>0</v>
      </c>
      <c r="I34" s="542">
        <v>0</v>
      </c>
      <c r="J34" s="540"/>
      <c r="K34" s="543">
        <f t="shared" si="8"/>
        <v>0</v>
      </c>
      <c r="L34" s="542">
        <v>0</v>
      </c>
      <c r="M34" s="540"/>
      <c r="N34" s="540">
        <v>0</v>
      </c>
      <c r="O34" s="540">
        <v>0</v>
      </c>
      <c r="P34" s="541">
        <f t="shared" si="12"/>
        <v>0</v>
      </c>
      <c r="Q34" s="540">
        <v>0</v>
      </c>
      <c r="R34" s="542">
        <v>0</v>
      </c>
      <c r="S34" s="543">
        <f t="shared" si="9"/>
        <v>0</v>
      </c>
      <c r="T34" s="540">
        <f>K34-S34</f>
        <v>0</v>
      </c>
      <c r="U34" s="505"/>
    </row>
    <row r="35" spans="1:21" ht="16.5" customHeight="1">
      <c r="A35" s="410"/>
      <c r="B35" s="428" t="s">
        <v>599</v>
      </c>
      <c r="C35" s="411" t="s">
        <v>600</v>
      </c>
      <c r="D35" s="540">
        <v>0</v>
      </c>
      <c r="E35" s="540"/>
      <c r="F35" s="540">
        <v>0</v>
      </c>
      <c r="G35" s="540">
        <v>0</v>
      </c>
      <c r="H35" s="541">
        <f t="shared" si="11"/>
        <v>0</v>
      </c>
      <c r="I35" s="542">
        <v>0</v>
      </c>
      <c r="J35" s="540"/>
      <c r="K35" s="543">
        <f t="shared" si="8"/>
        <v>0</v>
      </c>
      <c r="L35" s="542">
        <v>0</v>
      </c>
      <c r="M35" s="540"/>
      <c r="N35" s="540">
        <v>0</v>
      </c>
      <c r="O35" s="540">
        <v>0</v>
      </c>
      <c r="P35" s="541">
        <f t="shared" si="12"/>
        <v>0</v>
      </c>
      <c r="Q35" s="540">
        <v>0</v>
      </c>
      <c r="R35" s="542">
        <v>0</v>
      </c>
      <c r="S35" s="543">
        <f t="shared" si="9"/>
        <v>0</v>
      </c>
      <c r="T35" s="540">
        <f>K35-S35</f>
        <v>0</v>
      </c>
      <c r="U35" s="505"/>
    </row>
    <row r="36" spans="1:21" ht="12.75">
      <c r="A36" s="410"/>
      <c r="B36" s="428" t="s">
        <v>601</v>
      </c>
      <c r="C36" s="411" t="s">
        <v>602</v>
      </c>
      <c r="D36" s="540">
        <v>0</v>
      </c>
      <c r="E36" s="540"/>
      <c r="F36" s="540">
        <v>0</v>
      </c>
      <c r="G36" s="540">
        <v>0</v>
      </c>
      <c r="H36" s="541">
        <f t="shared" si="11"/>
        <v>0</v>
      </c>
      <c r="I36" s="542">
        <v>0</v>
      </c>
      <c r="J36" s="540"/>
      <c r="K36" s="543">
        <f t="shared" si="8"/>
        <v>0</v>
      </c>
      <c r="L36" s="542">
        <v>0</v>
      </c>
      <c r="M36" s="540"/>
      <c r="N36" s="540">
        <v>0</v>
      </c>
      <c r="O36" s="540">
        <v>0</v>
      </c>
      <c r="P36" s="541">
        <f t="shared" si="12"/>
        <v>0</v>
      </c>
      <c r="Q36" s="540">
        <v>0</v>
      </c>
      <c r="R36" s="542">
        <v>0</v>
      </c>
      <c r="S36" s="543">
        <f t="shared" si="9"/>
        <v>0</v>
      </c>
      <c r="T36" s="540">
        <f>K36-S36</f>
        <v>0</v>
      </c>
      <c r="U36" s="505"/>
    </row>
    <row r="37" spans="1:21" ht="16.5" customHeight="1">
      <c r="A37" s="410" t="s">
        <v>549</v>
      </c>
      <c r="B37" s="428" t="s">
        <v>565</v>
      </c>
      <c r="C37" s="411" t="s">
        <v>603</v>
      </c>
      <c r="D37" s="540">
        <v>591</v>
      </c>
      <c r="E37" s="540"/>
      <c r="F37" s="540">
        <v>417</v>
      </c>
      <c r="G37" s="540">
        <v>297</v>
      </c>
      <c r="H37" s="541">
        <f t="shared" si="11"/>
        <v>711</v>
      </c>
      <c r="I37" s="542">
        <v>13</v>
      </c>
      <c r="J37" s="540"/>
      <c r="K37" s="543">
        <f t="shared" si="8"/>
        <v>724</v>
      </c>
      <c r="L37" s="542">
        <v>0</v>
      </c>
      <c r="M37" s="540"/>
      <c r="N37" s="540">
        <v>0</v>
      </c>
      <c r="O37" s="540">
        <v>0</v>
      </c>
      <c r="P37" s="541">
        <f t="shared" si="12"/>
        <v>0</v>
      </c>
      <c r="Q37" s="540">
        <v>0</v>
      </c>
      <c r="R37" s="542">
        <v>0</v>
      </c>
      <c r="S37" s="543">
        <f t="shared" si="9"/>
        <v>0</v>
      </c>
      <c r="T37" s="540">
        <f>K37-S37</f>
        <v>724</v>
      </c>
      <c r="U37" s="505"/>
    </row>
    <row r="38" spans="1:21" ht="16.5" customHeight="1">
      <c r="A38" s="410"/>
      <c r="B38" s="429" t="s">
        <v>604</v>
      </c>
      <c r="C38" s="417" t="s">
        <v>605</v>
      </c>
      <c r="D38" s="548">
        <f aca="true" t="shared" si="13" ref="D38:T38">D32+D27+D37</f>
        <v>10550</v>
      </c>
      <c r="E38" s="548">
        <f t="shared" si="13"/>
        <v>0</v>
      </c>
      <c r="F38" s="548">
        <f t="shared" si="13"/>
        <v>673</v>
      </c>
      <c r="G38" s="548">
        <f>G32+G27+G37</f>
        <v>1416</v>
      </c>
      <c r="H38" s="548">
        <f t="shared" si="13"/>
        <v>9807</v>
      </c>
      <c r="I38" s="548">
        <f t="shared" si="13"/>
        <v>36</v>
      </c>
      <c r="J38" s="548">
        <f t="shared" si="13"/>
        <v>0</v>
      </c>
      <c r="K38" s="548">
        <f t="shared" si="13"/>
        <v>9843</v>
      </c>
      <c r="L38" s="548">
        <f t="shared" si="13"/>
        <v>0</v>
      </c>
      <c r="M38" s="548">
        <f t="shared" si="13"/>
        <v>0</v>
      </c>
      <c r="N38" s="548">
        <f t="shared" si="13"/>
        <v>0</v>
      </c>
      <c r="O38" s="548">
        <f t="shared" si="13"/>
        <v>0</v>
      </c>
      <c r="P38" s="548">
        <f t="shared" si="13"/>
        <v>0</v>
      </c>
      <c r="Q38" s="548">
        <f t="shared" si="13"/>
        <v>0</v>
      </c>
      <c r="R38" s="548">
        <f t="shared" si="13"/>
        <v>0</v>
      </c>
      <c r="S38" s="548">
        <f t="shared" si="13"/>
        <v>0</v>
      </c>
      <c r="T38" s="548">
        <f t="shared" si="13"/>
        <v>9843</v>
      </c>
      <c r="U38" s="505"/>
    </row>
    <row r="39" spans="1:21" s="460" customFormat="1" ht="16.5" customHeight="1">
      <c r="A39" s="415" t="s">
        <v>606</v>
      </c>
      <c r="B39" s="415" t="s">
        <v>607</v>
      </c>
      <c r="C39" s="417" t="s">
        <v>608</v>
      </c>
      <c r="D39" s="540">
        <v>190791</v>
      </c>
      <c r="E39" s="540">
        <v>0</v>
      </c>
      <c r="F39" s="540"/>
      <c r="G39" s="540"/>
      <c r="H39" s="541">
        <f t="shared" si="11"/>
        <v>190791</v>
      </c>
      <c r="I39" s="542"/>
      <c r="J39" s="540"/>
      <c r="K39" s="543">
        <f t="shared" si="8"/>
        <v>190791</v>
      </c>
      <c r="L39" s="542"/>
      <c r="M39" s="540"/>
      <c r="N39" s="540"/>
      <c r="O39" s="540"/>
      <c r="P39" s="541">
        <f t="shared" si="12"/>
        <v>0</v>
      </c>
      <c r="Q39" s="540"/>
      <c r="R39" s="542"/>
      <c r="S39" s="543">
        <f t="shared" si="9"/>
        <v>0</v>
      </c>
      <c r="T39" s="540">
        <f>K39-S39</f>
        <v>190791</v>
      </c>
      <c r="U39" s="508"/>
    </row>
    <row r="40" spans="1:21" ht="16.5" customHeight="1">
      <c r="A40" s="410"/>
      <c r="B40" s="415" t="s">
        <v>609</v>
      </c>
      <c r="C40" s="430" t="s">
        <v>610</v>
      </c>
      <c r="D40" s="550">
        <f aca="true" t="shared" si="14" ref="D40:T40">D17+D18+D19+D25+D38+D39</f>
        <v>289536</v>
      </c>
      <c r="E40" s="550">
        <f t="shared" si="14"/>
        <v>0</v>
      </c>
      <c r="F40" s="550">
        <f t="shared" si="14"/>
        <v>14322</v>
      </c>
      <c r="G40" s="550">
        <f>G17+G18+G19+G25+G38+G39</f>
        <v>21608</v>
      </c>
      <c r="H40" s="550">
        <f t="shared" si="14"/>
        <v>282250</v>
      </c>
      <c r="I40" s="550">
        <f t="shared" si="14"/>
        <v>139</v>
      </c>
      <c r="J40" s="550">
        <f t="shared" si="14"/>
        <v>8</v>
      </c>
      <c r="K40" s="550">
        <f t="shared" si="14"/>
        <v>282381</v>
      </c>
      <c r="L40" s="550">
        <f t="shared" si="14"/>
        <v>29588</v>
      </c>
      <c r="M40" s="550">
        <f t="shared" si="14"/>
        <v>0</v>
      </c>
      <c r="N40" s="550">
        <f t="shared" si="14"/>
        <v>6875</v>
      </c>
      <c r="O40" s="550">
        <f t="shared" si="14"/>
        <v>3491</v>
      </c>
      <c r="P40" s="550">
        <f t="shared" si="14"/>
        <v>32972</v>
      </c>
      <c r="Q40" s="550">
        <f t="shared" si="14"/>
        <v>0</v>
      </c>
      <c r="R40" s="550">
        <f t="shared" si="14"/>
        <v>0</v>
      </c>
      <c r="S40" s="550">
        <f t="shared" si="14"/>
        <v>32972</v>
      </c>
      <c r="T40" s="550">
        <f t="shared" si="14"/>
        <v>249409</v>
      </c>
      <c r="U40" s="505"/>
    </row>
    <row r="41" spans="1:20" ht="21" customHeight="1">
      <c r="A41" s="461"/>
      <c r="B41" s="461"/>
      <c r="C41" s="461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</row>
    <row r="42" spans="1:20" ht="12.75">
      <c r="A42" s="461"/>
      <c r="B42" s="461" t="s">
        <v>870</v>
      </c>
      <c r="C42" s="461"/>
      <c r="D42" s="463"/>
      <c r="E42" s="463"/>
      <c r="F42" s="463"/>
      <c r="G42" s="463"/>
      <c r="H42" s="463"/>
      <c r="I42" s="464"/>
      <c r="J42" s="464"/>
      <c r="K42" s="464"/>
      <c r="L42" s="464"/>
      <c r="M42" s="464"/>
      <c r="N42" s="464"/>
      <c r="O42" s="464"/>
      <c r="P42" s="475"/>
      <c r="Q42" s="464"/>
      <c r="R42" s="464"/>
      <c r="S42" s="464"/>
      <c r="T42" s="464"/>
    </row>
    <row r="43" spans="1:20" ht="12.75">
      <c r="A43" s="461"/>
      <c r="B43" s="461"/>
      <c r="C43" s="461"/>
      <c r="D43" s="463"/>
      <c r="E43" s="463"/>
      <c r="F43" s="463"/>
      <c r="G43" s="463"/>
      <c r="H43" s="463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</row>
    <row r="44" spans="1:20" ht="12.75">
      <c r="A44" s="461"/>
      <c r="B44" s="465" t="str">
        <f>'справка №1-БАЛАНС'!A96</f>
        <v>Дата на съставяне: 26.02.2015 г.</v>
      </c>
      <c r="C44" s="465"/>
      <c r="D44" s="466"/>
      <c r="E44" s="466"/>
      <c r="F44" s="466"/>
      <c r="G44" s="466"/>
      <c r="H44" s="466"/>
      <c r="I44" s="467"/>
      <c r="J44" s="468"/>
      <c r="K44" s="468"/>
      <c r="L44" s="468"/>
      <c r="M44" s="466"/>
      <c r="N44" s="466"/>
      <c r="O44" s="466"/>
      <c r="P44" s="466"/>
      <c r="Q44" s="466"/>
      <c r="R44" s="466"/>
      <c r="S44" s="499"/>
      <c r="T44" s="500"/>
    </row>
    <row r="45" spans="1:20" ht="13.5" customHeight="1">
      <c r="A45" s="394"/>
      <c r="B45" s="394"/>
      <c r="C45" s="394"/>
      <c r="D45" s="469"/>
      <c r="E45" s="469"/>
      <c r="F45" s="469"/>
      <c r="G45" s="469"/>
      <c r="H45" s="469"/>
      <c r="I45" s="395"/>
      <c r="J45" s="395"/>
      <c r="K45" s="395"/>
      <c r="L45" s="470"/>
      <c r="M45" s="395"/>
      <c r="N45" s="395"/>
      <c r="O45" s="395"/>
      <c r="P45" s="395"/>
      <c r="Q45" s="395"/>
      <c r="R45" s="395"/>
      <c r="S45" s="395"/>
      <c r="T45" s="395"/>
    </row>
    <row r="46" spans="1:20" ht="12.75">
      <c r="A46" s="394"/>
      <c r="B46" s="394"/>
      <c r="C46" s="471"/>
      <c r="D46" s="472"/>
      <c r="E46" s="472"/>
      <c r="F46" s="472"/>
      <c r="G46" s="472"/>
      <c r="H46" s="469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</row>
    <row r="47" spans="1:20" ht="12.75">
      <c r="A47" s="394"/>
      <c r="B47" s="394"/>
      <c r="C47" s="394"/>
      <c r="D47" s="469"/>
      <c r="E47" s="469"/>
      <c r="F47" s="469"/>
      <c r="G47" s="469"/>
      <c r="H47" s="469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</row>
    <row r="48" spans="1:20" ht="12.75">
      <c r="A48" s="394"/>
      <c r="B48" s="394"/>
      <c r="C48" s="394"/>
      <c r="D48" s="469"/>
      <c r="E48" s="469"/>
      <c r="F48" s="469"/>
      <c r="G48" s="469"/>
      <c r="H48" s="469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</row>
    <row r="49" spans="1:20" ht="12.75">
      <c r="A49" s="394"/>
      <c r="B49" s="394"/>
      <c r="C49" s="394"/>
      <c r="D49" s="469"/>
      <c r="E49" s="469"/>
      <c r="F49" s="469"/>
      <c r="G49" s="469"/>
      <c r="H49" s="469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</row>
    <row r="50" spans="1:20" ht="12.75">
      <c r="A50" s="394"/>
      <c r="B50" s="394"/>
      <c r="C50" s="394"/>
      <c r="D50" s="469"/>
      <c r="E50" s="469"/>
      <c r="F50" s="469"/>
      <c r="G50" s="469"/>
      <c r="H50" s="469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</row>
    <row r="51" spans="4:8" ht="12.75">
      <c r="D51" s="473"/>
      <c r="E51" s="473"/>
      <c r="F51" s="473"/>
      <c r="G51" s="473"/>
      <c r="H51" s="473"/>
    </row>
    <row r="52" spans="4:8" ht="12.75">
      <c r="D52" s="473"/>
      <c r="E52" s="473"/>
      <c r="F52" s="473"/>
      <c r="G52" s="473"/>
      <c r="H52" s="473"/>
    </row>
    <row r="53" spans="4:8" ht="12.75">
      <c r="D53" s="473"/>
      <c r="E53" s="473"/>
      <c r="F53" s="473"/>
      <c r="G53" s="473"/>
      <c r="H53" s="473"/>
    </row>
    <row r="54" spans="4:8" ht="12.75">
      <c r="D54" s="473"/>
      <c r="E54" s="473"/>
      <c r="F54" s="473"/>
      <c r="G54" s="473"/>
      <c r="H54" s="473"/>
    </row>
    <row r="55" spans="4:8" ht="12.75">
      <c r="D55" s="473"/>
      <c r="E55" s="473"/>
      <c r="F55" s="473"/>
      <c r="G55" s="473"/>
      <c r="H55" s="473"/>
    </row>
    <row r="56" spans="4:8" ht="12.75">
      <c r="D56" s="473"/>
      <c r="E56" s="473"/>
      <c r="F56" s="473"/>
      <c r="G56" s="473"/>
      <c r="H56" s="473"/>
    </row>
    <row r="57" spans="4:8" ht="12.75">
      <c r="D57" s="473"/>
      <c r="E57" s="473"/>
      <c r="F57" s="473"/>
      <c r="G57" s="473"/>
      <c r="H57" s="473"/>
    </row>
    <row r="58" spans="4:8" ht="12.75">
      <c r="D58" s="473"/>
      <c r="E58" s="473"/>
      <c r="F58" s="473"/>
      <c r="G58" s="473"/>
      <c r="H58" s="473"/>
    </row>
    <row r="59" spans="4:8" ht="12.75">
      <c r="D59" s="473"/>
      <c r="E59" s="473"/>
      <c r="F59" s="473"/>
      <c r="G59" s="473"/>
      <c r="H59" s="473"/>
    </row>
    <row r="60" spans="4:8" ht="12.75">
      <c r="D60" s="473"/>
      <c r="E60" s="473"/>
      <c r="F60" s="473"/>
      <c r="G60" s="473"/>
      <c r="H60" s="473"/>
    </row>
    <row r="61" spans="4:8" ht="12.75">
      <c r="D61" s="473"/>
      <c r="E61" s="473"/>
      <c r="F61" s="473"/>
      <c r="G61" s="473"/>
      <c r="H61" s="473"/>
    </row>
    <row r="62" spans="4:8" ht="12.75">
      <c r="D62" s="473"/>
      <c r="E62" s="473"/>
      <c r="F62" s="473"/>
      <c r="G62" s="473"/>
      <c r="H62" s="473"/>
    </row>
    <row r="63" spans="4:8" ht="12.75">
      <c r="D63" s="473"/>
      <c r="E63" s="473"/>
      <c r="F63" s="473"/>
      <c r="G63" s="473"/>
      <c r="H63" s="473"/>
    </row>
    <row r="64" spans="4:8" ht="12.75">
      <c r="D64" s="473"/>
      <c r="E64" s="473"/>
      <c r="F64" s="473"/>
      <c r="G64" s="473"/>
      <c r="H64" s="473"/>
    </row>
    <row r="65" spans="4:8" ht="12.75">
      <c r="D65" s="473"/>
      <c r="E65" s="473"/>
      <c r="F65" s="473"/>
      <c r="G65" s="473"/>
      <c r="H65" s="473"/>
    </row>
    <row r="66" spans="4:8" ht="12.75">
      <c r="D66" s="473"/>
      <c r="E66" s="473"/>
      <c r="F66" s="473"/>
      <c r="G66" s="473"/>
      <c r="H66" s="473"/>
    </row>
    <row r="67" spans="4:8" ht="12.75">
      <c r="D67" s="473"/>
      <c r="E67" s="473"/>
      <c r="F67" s="473"/>
      <c r="G67" s="473"/>
      <c r="H67" s="473"/>
    </row>
    <row r="68" spans="5:8" ht="12.75">
      <c r="E68" s="473"/>
      <c r="G68" s="473"/>
      <c r="H68" s="473"/>
    </row>
    <row r="69" spans="5:8" ht="12.75">
      <c r="E69" s="473"/>
      <c r="G69" s="473"/>
      <c r="H69" s="473"/>
    </row>
    <row r="70" spans="5:8" ht="12.75">
      <c r="E70" s="473"/>
      <c r="G70" s="473"/>
      <c r="H70" s="473"/>
    </row>
    <row r="71" spans="5:8" ht="12.75">
      <c r="E71" s="473"/>
      <c r="G71" s="473"/>
      <c r="H71" s="473"/>
    </row>
    <row r="72" spans="5:8" ht="12.75">
      <c r="E72" s="473"/>
      <c r="G72" s="473"/>
      <c r="H72" s="473"/>
    </row>
    <row r="73" spans="5:8" ht="12.75">
      <c r="E73" s="473"/>
      <c r="G73" s="473"/>
      <c r="H73" s="473"/>
    </row>
    <row r="74" spans="5:8" ht="12.75">
      <c r="E74" s="473"/>
      <c r="G74" s="473"/>
      <c r="H74" s="473"/>
    </row>
    <row r="75" spans="5:8" ht="12.75">
      <c r="E75" s="473"/>
      <c r="G75" s="473"/>
      <c r="H75" s="473"/>
    </row>
    <row r="76" spans="5:8" ht="12.75">
      <c r="E76" s="473"/>
      <c r="G76" s="473"/>
      <c r="H76" s="473"/>
    </row>
    <row r="77" spans="5:8" ht="12.75">
      <c r="E77" s="473"/>
      <c r="G77" s="473"/>
      <c r="H77" s="473"/>
    </row>
    <row r="78" spans="5:8" ht="12.75">
      <c r="E78" s="473"/>
      <c r="G78" s="473"/>
      <c r="H78" s="473"/>
    </row>
    <row r="79" spans="5:8" ht="12.75">
      <c r="E79" s="473"/>
      <c r="G79" s="473"/>
      <c r="H79" s="473"/>
    </row>
    <row r="80" spans="5:8" ht="12.75">
      <c r="E80" s="473"/>
      <c r="G80" s="473"/>
      <c r="H80" s="473"/>
    </row>
    <row r="81" spans="5:8" ht="12.75">
      <c r="E81" s="473"/>
      <c r="G81" s="473"/>
      <c r="H81" s="473"/>
    </row>
    <row r="82" spans="5:8" ht="12.75">
      <c r="E82" s="473"/>
      <c r="G82" s="473"/>
      <c r="H82" s="473"/>
    </row>
    <row r="83" spans="5:8" ht="12.75">
      <c r="E83" s="473"/>
      <c r="G83" s="473"/>
      <c r="H83" s="473"/>
    </row>
    <row r="84" spans="5:8" ht="12.75">
      <c r="E84" s="473"/>
      <c r="G84" s="473"/>
      <c r="H84" s="473"/>
    </row>
    <row r="85" spans="5:8" ht="12.75">
      <c r="E85" s="473"/>
      <c r="G85" s="473"/>
      <c r="H85" s="473"/>
    </row>
    <row r="86" spans="5:8" ht="12.75">
      <c r="E86" s="473"/>
      <c r="G86" s="473"/>
      <c r="H86" s="473"/>
    </row>
    <row r="87" spans="5:8" ht="12.75">
      <c r="E87" s="473"/>
      <c r="G87" s="473"/>
      <c r="H87" s="473"/>
    </row>
    <row r="88" spans="5:8" ht="12.75">
      <c r="E88" s="473"/>
      <c r="G88" s="473"/>
      <c r="H88" s="473"/>
    </row>
    <row r="89" spans="5:8" ht="12.75">
      <c r="E89" s="473"/>
      <c r="G89" s="473"/>
      <c r="H89" s="473"/>
    </row>
    <row r="90" spans="5:8" ht="12.75">
      <c r="E90" s="473"/>
      <c r="G90" s="473"/>
      <c r="H90" s="473"/>
    </row>
    <row r="91" spans="5:8" ht="12.75">
      <c r="E91" s="473"/>
      <c r="G91" s="473"/>
      <c r="H91" s="473"/>
    </row>
    <row r="92" spans="5:8" ht="12.75">
      <c r="E92" s="473"/>
      <c r="G92" s="473"/>
      <c r="H92" s="473"/>
    </row>
    <row r="93" spans="5:8" ht="12.75">
      <c r="E93" s="473"/>
      <c r="G93" s="473"/>
      <c r="H93" s="473"/>
    </row>
    <row r="94" spans="5:8" ht="12.75">
      <c r="E94" s="473"/>
      <c r="G94" s="473"/>
      <c r="H94" s="473"/>
    </row>
    <row r="95" spans="5:8" ht="12.75">
      <c r="E95" s="473"/>
      <c r="G95" s="473"/>
      <c r="H95" s="473"/>
    </row>
    <row r="96" spans="5:8" ht="12.75">
      <c r="E96" s="473"/>
      <c r="G96" s="473"/>
      <c r="H96" s="473"/>
    </row>
    <row r="97" spans="5:8" ht="12.75">
      <c r="E97" s="473"/>
      <c r="G97" s="473"/>
      <c r="H97" s="473"/>
    </row>
    <row r="98" spans="5:8" ht="12.75">
      <c r="E98" s="473"/>
      <c r="G98" s="473"/>
      <c r="H98" s="473"/>
    </row>
    <row r="99" spans="5:8" ht="12.75">
      <c r="E99" s="473"/>
      <c r="G99" s="473"/>
      <c r="H99" s="473"/>
    </row>
    <row r="100" spans="5:8" ht="12.75">
      <c r="E100" s="473"/>
      <c r="G100" s="473"/>
      <c r="H100" s="473"/>
    </row>
    <row r="101" spans="5:8" ht="12.75">
      <c r="E101" s="473"/>
      <c r="G101" s="473"/>
      <c r="H101" s="473"/>
    </row>
    <row r="102" spans="5:8" ht="12.75">
      <c r="E102" s="473"/>
      <c r="G102" s="473"/>
      <c r="H102" s="473"/>
    </row>
    <row r="103" spans="5:8" ht="12.75">
      <c r="E103" s="473"/>
      <c r="G103" s="473"/>
      <c r="H103" s="473"/>
    </row>
    <row r="104" spans="5:8" ht="12.75">
      <c r="E104" s="473"/>
      <c r="G104" s="473"/>
      <c r="H104" s="473"/>
    </row>
    <row r="105" spans="5:8" ht="12.75">
      <c r="E105" s="473"/>
      <c r="G105" s="473"/>
      <c r="H105" s="473"/>
    </row>
    <row r="106" spans="5:8" ht="12.75">
      <c r="E106" s="473"/>
      <c r="G106" s="473"/>
      <c r="H106" s="473"/>
    </row>
    <row r="107" spans="5:8" ht="12.75">
      <c r="E107" s="473"/>
      <c r="G107" s="473"/>
      <c r="H107" s="473"/>
    </row>
    <row r="108" spans="5:8" ht="12.75">
      <c r="E108" s="473"/>
      <c r="G108" s="473"/>
      <c r="H108" s="473"/>
    </row>
    <row r="109" spans="5:8" ht="12.75">
      <c r="E109" s="473"/>
      <c r="G109" s="473"/>
      <c r="H109" s="473"/>
    </row>
    <row r="110" spans="5:8" ht="12.75">
      <c r="E110" s="473"/>
      <c r="G110" s="473"/>
      <c r="H110" s="473"/>
    </row>
    <row r="111" spans="5:8" ht="12.75">
      <c r="E111" s="473"/>
      <c r="G111" s="473"/>
      <c r="H111" s="473"/>
    </row>
    <row r="112" spans="5:8" ht="12.75">
      <c r="E112" s="473"/>
      <c r="G112" s="473"/>
      <c r="H112" s="473"/>
    </row>
    <row r="113" spans="5:8" ht="12.75">
      <c r="E113" s="473"/>
      <c r="G113" s="473"/>
      <c r="H113" s="473"/>
    </row>
    <row r="114" spans="5:8" ht="12.75">
      <c r="E114" s="473"/>
      <c r="G114" s="473"/>
      <c r="H114" s="473"/>
    </row>
    <row r="115" spans="5:8" ht="12.75">
      <c r="E115" s="473"/>
      <c r="G115" s="473"/>
      <c r="H115" s="473"/>
    </row>
    <row r="116" spans="5:8" ht="12.75">
      <c r="E116" s="473"/>
      <c r="G116" s="473"/>
      <c r="H116" s="473"/>
    </row>
    <row r="117" spans="5:8" ht="12.75">
      <c r="E117" s="473"/>
      <c r="G117" s="473"/>
      <c r="H117" s="473"/>
    </row>
    <row r="118" spans="5:8" ht="12.75">
      <c r="E118" s="473"/>
      <c r="G118" s="473"/>
      <c r="H118" s="473"/>
    </row>
    <row r="119" spans="5:8" ht="12.75">
      <c r="E119" s="473"/>
      <c r="G119" s="473"/>
      <c r="H119" s="473"/>
    </row>
    <row r="120" spans="5:8" ht="12.75">
      <c r="E120" s="473"/>
      <c r="G120" s="473"/>
      <c r="H120" s="473"/>
    </row>
    <row r="121" spans="5:8" ht="12.75">
      <c r="E121" s="473"/>
      <c r="G121" s="473"/>
      <c r="H121" s="473"/>
    </row>
    <row r="122" spans="5:8" ht="12.75">
      <c r="E122" s="473"/>
      <c r="G122" s="473"/>
      <c r="H122" s="473"/>
    </row>
    <row r="123" spans="5:8" ht="12.75">
      <c r="E123" s="473"/>
      <c r="G123" s="473"/>
      <c r="H123" s="473"/>
    </row>
    <row r="124" spans="5:8" ht="12.75">
      <c r="E124" s="473"/>
      <c r="G124" s="473"/>
      <c r="H124" s="473"/>
    </row>
    <row r="125" spans="5:8" ht="12.75">
      <c r="E125" s="473"/>
      <c r="G125" s="473"/>
      <c r="H125" s="473"/>
    </row>
    <row r="126" spans="5:8" ht="12.75">
      <c r="E126" s="473"/>
      <c r="G126" s="473"/>
      <c r="H126" s="473"/>
    </row>
    <row r="127" spans="5:8" ht="12.75">
      <c r="E127" s="473"/>
      <c r="G127" s="473"/>
      <c r="H127" s="473"/>
    </row>
    <row r="128" spans="5:8" ht="12.75">
      <c r="E128" s="473"/>
      <c r="G128" s="473"/>
      <c r="H128" s="473"/>
    </row>
    <row r="129" spans="5:8" ht="12.75">
      <c r="E129" s="473"/>
      <c r="G129" s="473"/>
      <c r="H129" s="473"/>
    </row>
    <row r="130" spans="5:8" ht="12.75">
      <c r="E130" s="473"/>
      <c r="G130" s="473"/>
      <c r="H130" s="473"/>
    </row>
    <row r="131" spans="5:8" ht="12.75">
      <c r="E131" s="473"/>
      <c r="G131" s="473"/>
      <c r="H131" s="473"/>
    </row>
    <row r="132" spans="5:8" ht="12.75">
      <c r="E132" s="473"/>
      <c r="G132" s="473"/>
      <c r="H132" s="473"/>
    </row>
    <row r="133" spans="5:8" ht="12.75">
      <c r="E133" s="473"/>
      <c r="G133" s="473"/>
      <c r="H133" s="473"/>
    </row>
    <row r="134" spans="5:8" ht="12.75">
      <c r="E134" s="473"/>
      <c r="G134" s="473"/>
      <c r="H134" s="473"/>
    </row>
    <row r="135" spans="5:8" ht="12.75">
      <c r="E135" s="473"/>
      <c r="G135" s="473"/>
      <c r="H135" s="473"/>
    </row>
    <row r="136" spans="5:8" ht="12.75">
      <c r="E136" s="473"/>
      <c r="G136" s="473"/>
      <c r="H136" s="473"/>
    </row>
    <row r="137" spans="5:8" ht="12.75">
      <c r="E137" s="473"/>
      <c r="G137" s="473"/>
      <c r="H137" s="473"/>
    </row>
    <row r="138" spans="5:8" ht="12.75">
      <c r="E138" s="473"/>
      <c r="G138" s="473"/>
      <c r="H138" s="473"/>
    </row>
    <row r="139" spans="5:8" ht="12.75">
      <c r="E139" s="473"/>
      <c r="G139" s="473"/>
      <c r="H139" s="473"/>
    </row>
    <row r="140" spans="5:8" ht="12.75">
      <c r="E140" s="473"/>
      <c r="G140" s="473"/>
      <c r="H140" s="473"/>
    </row>
    <row r="141" spans="5:8" ht="12.75">
      <c r="E141" s="473"/>
      <c r="G141" s="473"/>
      <c r="H141" s="473"/>
    </row>
    <row r="142" spans="5:8" ht="12.75">
      <c r="E142" s="473"/>
      <c r="G142" s="473"/>
      <c r="H142" s="473"/>
    </row>
    <row r="143" spans="5:8" ht="12.75">
      <c r="E143" s="473"/>
      <c r="G143" s="473"/>
      <c r="H143" s="473"/>
    </row>
    <row r="144" spans="5:8" ht="12.75">
      <c r="E144" s="473"/>
      <c r="G144" s="473"/>
      <c r="H144" s="473"/>
    </row>
    <row r="145" spans="5:8" ht="12.75">
      <c r="E145" s="473"/>
      <c r="G145" s="473"/>
      <c r="H145" s="473"/>
    </row>
    <row r="146" spans="5:8" ht="12.75">
      <c r="E146" s="473"/>
      <c r="G146" s="473"/>
      <c r="H146" s="473"/>
    </row>
    <row r="147" spans="5:8" ht="12.75">
      <c r="E147" s="473"/>
      <c r="G147" s="473"/>
      <c r="H147" s="473"/>
    </row>
    <row r="148" spans="5:8" ht="12.75">
      <c r="E148" s="473"/>
      <c r="G148" s="473"/>
      <c r="H148" s="473"/>
    </row>
    <row r="149" spans="5:8" ht="12.75">
      <c r="E149" s="473"/>
      <c r="G149" s="473"/>
      <c r="H149" s="473"/>
    </row>
    <row r="150" spans="5:8" ht="12.75">
      <c r="E150" s="473"/>
      <c r="G150" s="473"/>
      <c r="H150" s="473"/>
    </row>
    <row r="151" spans="5:8" ht="12.75">
      <c r="E151" s="473"/>
      <c r="G151" s="473"/>
      <c r="H151" s="473"/>
    </row>
    <row r="152" spans="5:8" ht="12.75">
      <c r="E152" s="473"/>
      <c r="G152" s="473"/>
      <c r="H152" s="473"/>
    </row>
    <row r="153" spans="5:8" ht="12.75">
      <c r="E153" s="473"/>
      <c r="G153" s="473"/>
      <c r="H153" s="473"/>
    </row>
    <row r="154" spans="5:8" ht="12.75">
      <c r="E154" s="473"/>
      <c r="G154" s="473"/>
      <c r="H154" s="473"/>
    </row>
    <row r="155" spans="5:8" ht="12.75">
      <c r="E155" s="473"/>
      <c r="G155" s="473"/>
      <c r="H155" s="473"/>
    </row>
    <row r="156" spans="5:8" ht="12.75">
      <c r="E156" s="473"/>
      <c r="G156" s="473"/>
      <c r="H156" s="473"/>
    </row>
    <row r="157" spans="5:8" ht="12.75">
      <c r="E157" s="473"/>
      <c r="G157" s="473"/>
      <c r="H157" s="473"/>
    </row>
    <row r="158" spans="5:8" ht="12.75">
      <c r="E158" s="473"/>
      <c r="G158" s="473"/>
      <c r="H158" s="473"/>
    </row>
    <row r="159" spans="5:8" ht="12.75">
      <c r="E159" s="473"/>
      <c r="G159" s="473"/>
      <c r="H159" s="473"/>
    </row>
    <row r="160" spans="5:8" ht="12.75">
      <c r="E160" s="473"/>
      <c r="G160" s="473"/>
      <c r="H160" s="473"/>
    </row>
    <row r="161" spans="5:8" ht="12.75">
      <c r="E161" s="473"/>
      <c r="G161" s="473"/>
      <c r="H161" s="473"/>
    </row>
    <row r="162" spans="5:8" ht="12.75">
      <c r="E162" s="473"/>
      <c r="G162" s="473"/>
      <c r="H162" s="473"/>
    </row>
    <row r="163" spans="5:8" ht="12.75">
      <c r="E163" s="473"/>
      <c r="G163" s="473"/>
      <c r="H163" s="473"/>
    </row>
    <row r="164" spans="5:8" ht="12.75">
      <c r="E164" s="473"/>
      <c r="G164" s="473"/>
      <c r="H164" s="473"/>
    </row>
    <row r="165" spans="5:8" ht="12.75">
      <c r="E165" s="473"/>
      <c r="G165" s="473"/>
      <c r="H165" s="473"/>
    </row>
    <row r="166" spans="5:8" ht="12.75">
      <c r="E166" s="473"/>
      <c r="G166" s="473"/>
      <c r="H166" s="473"/>
    </row>
    <row r="167" spans="5:8" ht="12.75">
      <c r="E167" s="473"/>
      <c r="G167" s="473"/>
      <c r="H167" s="473"/>
    </row>
    <row r="168" spans="5:8" ht="12.75">
      <c r="E168" s="473"/>
      <c r="G168" s="473"/>
      <c r="H168" s="473"/>
    </row>
    <row r="169" spans="5:8" ht="12.75">
      <c r="E169" s="473"/>
      <c r="G169" s="473"/>
      <c r="H169" s="473"/>
    </row>
    <row r="170" spans="5:8" ht="12.75">
      <c r="E170" s="473"/>
      <c r="G170" s="473"/>
      <c r="H170" s="473"/>
    </row>
    <row r="171" spans="5:8" ht="12.75">
      <c r="E171" s="473"/>
      <c r="G171" s="473"/>
      <c r="H171" s="473"/>
    </row>
    <row r="172" spans="5:8" ht="12.75">
      <c r="E172" s="473"/>
      <c r="G172" s="473"/>
      <c r="H172" s="473"/>
    </row>
    <row r="173" spans="5:8" ht="12.75">
      <c r="E173" s="473"/>
      <c r="G173" s="473"/>
      <c r="H173" s="473"/>
    </row>
    <row r="174" spans="5:8" ht="12.75">
      <c r="E174" s="473"/>
      <c r="G174" s="473"/>
      <c r="H174" s="473"/>
    </row>
    <row r="175" spans="5:8" ht="12.75">
      <c r="E175" s="473"/>
      <c r="G175" s="473"/>
      <c r="H175" s="473"/>
    </row>
    <row r="176" spans="5:8" ht="12.75">
      <c r="E176" s="473"/>
      <c r="G176" s="473"/>
      <c r="H176" s="473"/>
    </row>
    <row r="177" spans="5:8" ht="12.75">
      <c r="E177" s="473"/>
      <c r="G177" s="473"/>
      <c r="H177" s="473"/>
    </row>
    <row r="178" spans="5:8" ht="12.75">
      <c r="E178" s="473"/>
      <c r="G178" s="473"/>
      <c r="H178" s="473"/>
    </row>
    <row r="179" spans="5:8" ht="12.75">
      <c r="E179" s="473"/>
      <c r="G179" s="473"/>
      <c r="H179" s="473"/>
    </row>
    <row r="180" spans="5:8" ht="12.75">
      <c r="E180" s="473"/>
      <c r="G180" s="473"/>
      <c r="H180" s="473"/>
    </row>
    <row r="181" spans="5:8" ht="12.75">
      <c r="E181" s="473"/>
      <c r="G181" s="473"/>
      <c r="H181" s="473"/>
    </row>
    <row r="182" spans="5:8" ht="12.75">
      <c r="E182" s="473"/>
      <c r="G182" s="473"/>
      <c r="H182" s="473"/>
    </row>
    <row r="183" spans="5:8" ht="12.75">
      <c r="E183" s="473"/>
      <c r="G183" s="473"/>
      <c r="H183" s="473"/>
    </row>
    <row r="184" spans="5:8" ht="12.75">
      <c r="E184" s="473"/>
      <c r="G184" s="473"/>
      <c r="H184" s="473"/>
    </row>
    <row r="185" spans="5:8" ht="12.75">
      <c r="E185" s="473"/>
      <c r="G185" s="473"/>
      <c r="H185" s="473"/>
    </row>
    <row r="186" spans="5:8" ht="12.75">
      <c r="E186" s="473"/>
      <c r="G186" s="473"/>
      <c r="H186" s="473"/>
    </row>
    <row r="187" spans="5:8" ht="12.75">
      <c r="E187" s="473"/>
      <c r="G187" s="473"/>
      <c r="H187" s="473"/>
    </row>
    <row r="188" spans="5:8" ht="12.75">
      <c r="E188" s="473"/>
      <c r="G188" s="473"/>
      <c r="H188" s="473"/>
    </row>
    <row r="189" spans="5:8" ht="12.75">
      <c r="E189" s="473"/>
      <c r="G189" s="473"/>
      <c r="H189" s="473"/>
    </row>
    <row r="190" spans="5:8" ht="12.75">
      <c r="E190" s="473"/>
      <c r="G190" s="473"/>
      <c r="H190" s="473"/>
    </row>
    <row r="191" spans="5:8" ht="12.75">
      <c r="E191" s="473"/>
      <c r="G191" s="473"/>
      <c r="H191" s="473"/>
    </row>
    <row r="192" spans="5:8" ht="12.75">
      <c r="E192" s="473"/>
      <c r="G192" s="473"/>
      <c r="H192" s="473"/>
    </row>
    <row r="193" spans="5:8" ht="12.75">
      <c r="E193" s="473"/>
      <c r="G193" s="473"/>
      <c r="H193" s="473"/>
    </row>
    <row r="194" spans="5:8" ht="12.75">
      <c r="E194" s="473"/>
      <c r="G194" s="473"/>
      <c r="H194" s="473"/>
    </row>
    <row r="195" spans="5:8" ht="12.75">
      <c r="E195" s="473"/>
      <c r="G195" s="473"/>
      <c r="H195" s="473"/>
    </row>
    <row r="196" spans="5:8" ht="12.75">
      <c r="E196" s="473"/>
      <c r="G196" s="473"/>
      <c r="H196" s="473"/>
    </row>
    <row r="197" spans="5:8" ht="12.75">
      <c r="E197" s="473"/>
      <c r="G197" s="473"/>
      <c r="H197" s="473"/>
    </row>
    <row r="198" spans="5:8" ht="12.75">
      <c r="E198" s="473"/>
      <c r="G198" s="473"/>
      <c r="H198" s="473"/>
    </row>
    <row r="199" spans="5:8" ht="12.75">
      <c r="E199" s="473"/>
      <c r="G199" s="473"/>
      <c r="H199" s="473"/>
    </row>
    <row r="200" spans="5:8" ht="12.75">
      <c r="E200" s="473"/>
      <c r="G200" s="473"/>
      <c r="H200" s="473"/>
    </row>
    <row r="201" spans="5:8" ht="12.75">
      <c r="E201" s="473"/>
      <c r="G201" s="473"/>
      <c r="H201" s="473"/>
    </row>
    <row r="202" spans="5:8" ht="12.75">
      <c r="E202" s="473"/>
      <c r="G202" s="473"/>
      <c r="H202" s="473"/>
    </row>
    <row r="203" spans="5:8" ht="12.75">
      <c r="E203" s="473"/>
      <c r="G203" s="473"/>
      <c r="H203" s="473"/>
    </row>
    <row r="204" spans="5:8" ht="12.75">
      <c r="E204" s="473"/>
      <c r="G204" s="473"/>
      <c r="H204" s="473"/>
    </row>
    <row r="205" spans="5:8" ht="12.75">
      <c r="E205" s="473"/>
      <c r="G205" s="473"/>
      <c r="H205" s="473"/>
    </row>
    <row r="206" spans="5:8" ht="12.75">
      <c r="E206" s="473"/>
      <c r="G206" s="473"/>
      <c r="H206" s="473"/>
    </row>
    <row r="207" spans="5:8" ht="12.75">
      <c r="E207" s="473"/>
      <c r="G207" s="473"/>
      <c r="H207" s="473"/>
    </row>
    <row r="208" spans="5:8" ht="12.75">
      <c r="E208" s="473"/>
      <c r="G208" s="473"/>
      <c r="H208" s="473"/>
    </row>
    <row r="209" spans="5:8" ht="12.75">
      <c r="E209" s="473"/>
      <c r="G209" s="473"/>
      <c r="H209" s="473"/>
    </row>
    <row r="210" spans="5:8" ht="12.75">
      <c r="E210" s="473"/>
      <c r="G210" s="473"/>
      <c r="H210" s="473"/>
    </row>
    <row r="211" spans="5:8" ht="12.75">
      <c r="E211" s="473"/>
      <c r="G211" s="473"/>
      <c r="H211" s="473"/>
    </row>
    <row r="212" spans="5:8" ht="12.75">
      <c r="E212" s="473"/>
      <c r="G212" s="473"/>
      <c r="H212" s="473"/>
    </row>
    <row r="213" spans="5:8" ht="12.75">
      <c r="E213" s="473"/>
      <c r="G213" s="473"/>
      <c r="H213" s="473"/>
    </row>
    <row r="214" spans="5:8" ht="12.75">
      <c r="E214" s="473"/>
      <c r="G214" s="473"/>
      <c r="H214" s="473"/>
    </row>
    <row r="215" spans="5:8" ht="12.75">
      <c r="E215" s="473"/>
      <c r="G215" s="473"/>
      <c r="H215" s="473"/>
    </row>
    <row r="216" spans="5:8" ht="12.75">
      <c r="E216" s="473"/>
      <c r="G216" s="473"/>
      <c r="H216" s="473"/>
    </row>
    <row r="217" spans="5:8" ht="12.75">
      <c r="E217" s="473"/>
      <c r="G217" s="473"/>
      <c r="H217" s="473"/>
    </row>
    <row r="218" spans="5:8" ht="12.75">
      <c r="E218" s="473"/>
      <c r="G218" s="473"/>
      <c r="H218" s="473"/>
    </row>
    <row r="219" spans="5:8" ht="12.75">
      <c r="E219" s="473"/>
      <c r="G219" s="473"/>
      <c r="H219" s="473"/>
    </row>
    <row r="220" spans="5:8" ht="12.75">
      <c r="E220" s="473"/>
      <c r="G220" s="473"/>
      <c r="H220" s="473"/>
    </row>
    <row r="221" spans="5:8" ht="12.75">
      <c r="E221" s="473"/>
      <c r="G221" s="473"/>
      <c r="H221" s="473"/>
    </row>
    <row r="222" spans="5:8" ht="12.75">
      <c r="E222" s="473"/>
      <c r="G222" s="473"/>
      <c r="H222" s="473"/>
    </row>
    <row r="223" spans="5:8" ht="12.75">
      <c r="E223" s="473"/>
      <c r="G223" s="473"/>
      <c r="H223" s="473"/>
    </row>
    <row r="224" spans="5:8" ht="12.75">
      <c r="E224" s="473"/>
      <c r="G224" s="473"/>
      <c r="H224" s="473"/>
    </row>
    <row r="225" spans="5:8" ht="12.75">
      <c r="E225" s="473"/>
      <c r="G225" s="473"/>
      <c r="H225" s="473"/>
    </row>
    <row r="226" spans="5:8" ht="12.75">
      <c r="E226" s="473"/>
      <c r="G226" s="473"/>
      <c r="H226" s="473"/>
    </row>
    <row r="227" spans="5:8" ht="12.75">
      <c r="E227" s="473"/>
      <c r="G227" s="473"/>
      <c r="H227" s="473"/>
    </row>
    <row r="228" spans="5:8" ht="12.75">
      <c r="E228" s="473"/>
      <c r="G228" s="473"/>
      <c r="H228" s="473"/>
    </row>
    <row r="229" spans="5:8" ht="12.75">
      <c r="E229" s="473"/>
      <c r="G229" s="473"/>
      <c r="H229" s="473"/>
    </row>
    <row r="230" spans="5:8" ht="12.75">
      <c r="E230" s="473"/>
      <c r="G230" s="473"/>
      <c r="H230" s="473"/>
    </row>
    <row r="231" spans="5:8" ht="12.75">
      <c r="E231" s="473"/>
      <c r="G231" s="473"/>
      <c r="H231" s="473"/>
    </row>
    <row r="232" spans="5:8" ht="12.75">
      <c r="E232" s="473"/>
      <c r="G232" s="473"/>
      <c r="H232" s="473"/>
    </row>
  </sheetData>
  <sheetProtection/>
  <mergeCells count="9">
    <mergeCell ref="Q3:R3"/>
    <mergeCell ref="D5:H5"/>
    <mergeCell ref="S5:S6"/>
    <mergeCell ref="T5:T6"/>
    <mergeCell ref="A2:B2"/>
    <mergeCell ref="A3:B3"/>
    <mergeCell ref="A5:B6"/>
    <mergeCell ref="K5:K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S39:T39 S18:T24 S9:T16 S28:T31 S33:T37 R32:T32 M18:Q24 J28:K31 D9:H24 J18:K24 D28:H37 J33:K37 M28:Q31 J39:K39 J9:K16 M9:Q16 D39:H39 A32 I17:T17 M33:O37 I32:O32 P32:Q37 M39:Q39">
      <formula1>0</formula1>
      <formula2>9999999999999990</formula2>
    </dataValidation>
  </dataValidations>
  <printOptions/>
  <pageMargins left="0.15748031496062992" right="0" top="0.35433070866141736" bottom="0.1968503937007874" header="0.5118110236220472" footer="0.196850393700787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C116"/>
  <sheetViews>
    <sheetView workbookViewId="0" topLeftCell="A88">
      <selection activeCell="AD109" sqref="AD109"/>
    </sheetView>
  </sheetViews>
  <sheetFormatPr defaultColWidth="10.7109375" defaultRowHeight="12.75"/>
  <cols>
    <col min="1" max="1" width="34.7109375" style="213" customWidth="1"/>
    <col min="2" max="2" width="10.421875" style="278" customWidth="1"/>
    <col min="3" max="3" width="15.7109375" style="213" customWidth="1"/>
    <col min="4" max="4" width="13.7109375" style="213" customWidth="1"/>
    <col min="5" max="5" width="14.00390625" style="213" customWidth="1"/>
    <col min="6" max="6" width="13.28125" style="213" customWidth="1"/>
    <col min="7" max="26" width="10.7109375" style="213" hidden="1" customWidth="1"/>
    <col min="27" max="16384" width="10.7109375" style="213" customWidth="1"/>
  </cols>
  <sheetData>
    <row r="1" spans="1:6" ht="24" customHeight="1">
      <c r="A1" s="616" t="s">
        <v>617</v>
      </c>
      <c r="B1" s="616"/>
      <c r="C1" s="616"/>
      <c r="D1" s="616"/>
      <c r="E1" s="616"/>
      <c r="F1" s="212"/>
    </row>
    <row r="2" spans="1:6" ht="12">
      <c r="A2" s="214"/>
      <c r="B2" s="215" t="s">
        <v>863</v>
      </c>
      <c r="C2" s="216"/>
      <c r="D2" s="217">
        <v>18037</v>
      </c>
      <c r="E2" s="218"/>
      <c r="F2" s="219"/>
    </row>
    <row r="3" spans="1:15" ht="13.5" customHeight="1">
      <c r="A3" s="220" t="s">
        <v>526</v>
      </c>
      <c r="B3" s="617" t="s">
        <v>523</v>
      </c>
      <c r="C3" s="618"/>
      <c r="D3" s="221" t="s">
        <v>1</v>
      </c>
      <c r="E3" s="217">
        <v>175187337</v>
      </c>
      <c r="F3" s="222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5">
      <c r="A4" s="224" t="s">
        <v>5</v>
      </c>
      <c r="B4" s="619" t="str">
        <f>'справка № 2-ОТЧЕТ ЗА ДОХОДИТЕ'!B4:D4</f>
        <v>01.01.2014-31.12.2014 г.</v>
      </c>
      <c r="C4" s="620"/>
      <c r="D4" s="225" t="s">
        <v>3</v>
      </c>
      <c r="E4" s="217" t="s">
        <v>4</v>
      </c>
      <c r="F4" s="226"/>
      <c r="G4" s="227"/>
      <c r="H4" s="227"/>
      <c r="I4" s="227"/>
      <c r="J4" s="227"/>
      <c r="K4" s="227"/>
      <c r="L4" s="227"/>
      <c r="M4" s="227"/>
      <c r="N4" s="227"/>
      <c r="O4" s="227"/>
    </row>
    <row r="5" spans="1:5" ht="12.75" customHeight="1">
      <c r="A5" s="228" t="s">
        <v>618</v>
      </c>
      <c r="B5" s="229"/>
      <c r="C5" s="230"/>
      <c r="D5" s="217"/>
      <c r="E5" s="231" t="s">
        <v>619</v>
      </c>
    </row>
    <row r="6" spans="1:14" s="238" customFormat="1" ht="24">
      <c r="A6" s="232" t="s">
        <v>461</v>
      </c>
      <c r="B6" s="233" t="s">
        <v>8</v>
      </c>
      <c r="C6" s="234" t="s">
        <v>620</v>
      </c>
      <c r="D6" s="235" t="s">
        <v>621</v>
      </c>
      <c r="E6" s="235"/>
      <c r="F6" s="236"/>
      <c r="G6" s="237"/>
      <c r="H6" s="237"/>
      <c r="I6" s="237"/>
      <c r="J6" s="237"/>
      <c r="K6" s="237"/>
      <c r="L6" s="237"/>
      <c r="M6" s="237"/>
      <c r="N6" s="237"/>
    </row>
    <row r="7" spans="1:15" s="238" customFormat="1" ht="12">
      <c r="A7" s="232"/>
      <c r="B7" s="239"/>
      <c r="C7" s="234"/>
      <c r="D7" s="240" t="s">
        <v>622</v>
      </c>
      <c r="E7" s="241" t="s">
        <v>623</v>
      </c>
      <c r="F7" s="236"/>
      <c r="G7" s="237"/>
      <c r="H7" s="237"/>
      <c r="I7" s="237"/>
      <c r="J7" s="237"/>
      <c r="K7" s="237"/>
      <c r="L7" s="237"/>
      <c r="M7" s="237"/>
      <c r="N7" s="237"/>
      <c r="O7" s="237"/>
    </row>
    <row r="8" spans="1:15" s="238" customFormat="1" ht="12">
      <c r="A8" s="242" t="s">
        <v>12</v>
      </c>
      <c r="B8" s="239" t="s">
        <v>13</v>
      </c>
      <c r="C8" s="242">
        <v>1</v>
      </c>
      <c r="D8" s="242">
        <v>2</v>
      </c>
      <c r="E8" s="242">
        <v>3</v>
      </c>
      <c r="F8" s="236"/>
      <c r="G8" s="237"/>
      <c r="H8" s="237"/>
      <c r="I8" s="237"/>
      <c r="J8" s="237"/>
      <c r="K8" s="237"/>
      <c r="L8" s="237"/>
      <c r="M8" s="237"/>
      <c r="N8" s="237"/>
      <c r="O8" s="237"/>
    </row>
    <row r="9" spans="1:6" ht="17.25" customHeight="1">
      <c r="A9" s="240" t="s">
        <v>624</v>
      </c>
      <c r="B9" s="243" t="s">
        <v>625</v>
      </c>
      <c r="C9" s="551">
        <v>0</v>
      </c>
      <c r="D9" s="551"/>
      <c r="E9" s="552">
        <v>0</v>
      </c>
      <c r="F9" s="244"/>
    </row>
    <row r="10" spans="1:6" ht="12">
      <c r="A10" s="240" t="s">
        <v>626</v>
      </c>
      <c r="B10" s="245"/>
      <c r="C10" s="553"/>
      <c r="D10" s="553"/>
      <c r="E10" s="552"/>
      <c r="F10" s="244"/>
    </row>
    <row r="11" spans="1:15" ht="12">
      <c r="A11" s="246" t="s">
        <v>627</v>
      </c>
      <c r="B11" s="247" t="s">
        <v>628</v>
      </c>
      <c r="C11" s="554">
        <v>174</v>
      </c>
      <c r="D11" s="554">
        <v>0</v>
      </c>
      <c r="E11" s="552">
        <v>174</v>
      </c>
      <c r="F11" s="244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6" ht="12">
      <c r="A12" s="246" t="s">
        <v>629</v>
      </c>
      <c r="B12" s="247" t="s">
        <v>630</v>
      </c>
      <c r="C12" s="551">
        <v>174</v>
      </c>
      <c r="D12" s="551"/>
      <c r="E12" s="552">
        <v>174</v>
      </c>
      <c r="F12" s="244"/>
    </row>
    <row r="13" spans="1:6" ht="12">
      <c r="A13" s="246" t="s">
        <v>631</v>
      </c>
      <c r="B13" s="247" t="s">
        <v>632</v>
      </c>
      <c r="C13" s="551">
        <v>0</v>
      </c>
      <c r="D13" s="551"/>
      <c r="E13" s="552">
        <v>0</v>
      </c>
      <c r="F13" s="244"/>
    </row>
    <row r="14" spans="1:6" ht="12">
      <c r="A14" s="246" t="s">
        <v>633</v>
      </c>
      <c r="B14" s="247" t="s">
        <v>634</v>
      </c>
      <c r="C14" s="551">
        <v>0</v>
      </c>
      <c r="D14" s="551"/>
      <c r="E14" s="552">
        <v>0</v>
      </c>
      <c r="F14" s="244"/>
    </row>
    <row r="15" spans="1:6" ht="24">
      <c r="A15" s="246" t="s">
        <v>635</v>
      </c>
      <c r="B15" s="247" t="s">
        <v>636</v>
      </c>
      <c r="C15" s="551">
        <v>0</v>
      </c>
      <c r="D15" s="551"/>
      <c r="E15" s="552">
        <v>0</v>
      </c>
      <c r="F15" s="244"/>
    </row>
    <row r="16" spans="1:15" ht="12">
      <c r="A16" s="246" t="s">
        <v>637</v>
      </c>
      <c r="B16" s="247" t="s">
        <v>638</v>
      </c>
      <c r="C16" s="554">
        <v>74220</v>
      </c>
      <c r="D16" s="554">
        <v>0</v>
      </c>
      <c r="E16" s="552">
        <v>74220</v>
      </c>
      <c r="F16" s="244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6" ht="12">
      <c r="A17" s="246" t="s">
        <v>639</v>
      </c>
      <c r="B17" s="247" t="s">
        <v>640</v>
      </c>
      <c r="C17" s="551">
        <v>49144</v>
      </c>
      <c r="D17" s="551"/>
      <c r="E17" s="552">
        <v>49144</v>
      </c>
      <c r="F17" s="244"/>
    </row>
    <row r="18" spans="1:6" ht="12">
      <c r="A18" s="246" t="s">
        <v>633</v>
      </c>
      <c r="B18" s="247" t="s">
        <v>641</v>
      </c>
      <c r="C18" s="551">
        <v>25076</v>
      </c>
      <c r="D18" s="551"/>
      <c r="E18" s="552">
        <v>25076</v>
      </c>
      <c r="F18" s="244"/>
    </row>
    <row r="19" spans="1:15" ht="12">
      <c r="A19" s="248" t="s">
        <v>642</v>
      </c>
      <c r="B19" s="243" t="s">
        <v>643</v>
      </c>
      <c r="C19" s="553">
        <v>74394</v>
      </c>
      <c r="D19" s="553">
        <v>0</v>
      </c>
      <c r="E19" s="555">
        <v>74394</v>
      </c>
      <c r="F19" s="244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6" ht="12">
      <c r="A20" s="240" t="s">
        <v>644</v>
      </c>
      <c r="B20" s="245"/>
      <c r="C20" s="554"/>
      <c r="D20" s="553"/>
      <c r="E20" s="552">
        <v>0</v>
      </c>
      <c r="F20" s="244"/>
    </row>
    <row r="21" spans="1:6" ht="12">
      <c r="A21" s="246" t="s">
        <v>645</v>
      </c>
      <c r="B21" s="243" t="s">
        <v>646</v>
      </c>
      <c r="C21" s="551">
        <v>1142</v>
      </c>
      <c r="D21" s="551"/>
      <c r="E21" s="552">
        <v>1142</v>
      </c>
      <c r="F21" s="244"/>
    </row>
    <row r="22" spans="1:6" ht="12">
      <c r="A22" s="246"/>
      <c r="B22" s="245"/>
      <c r="C22" s="554"/>
      <c r="D22" s="553"/>
      <c r="E22" s="552"/>
      <c r="F22" s="244"/>
    </row>
    <row r="23" spans="1:6" ht="12">
      <c r="A23" s="240" t="s">
        <v>647</v>
      </c>
      <c r="B23" s="249"/>
      <c r="C23" s="554"/>
      <c r="D23" s="553"/>
      <c r="E23" s="552"/>
      <c r="F23" s="244"/>
    </row>
    <row r="24" spans="1:15" ht="12">
      <c r="A24" s="246" t="s">
        <v>648</v>
      </c>
      <c r="B24" s="247" t="s">
        <v>649</v>
      </c>
      <c r="C24" s="554">
        <v>0</v>
      </c>
      <c r="D24" s="554">
        <v>0</v>
      </c>
      <c r="E24" s="552"/>
      <c r="F24" s="244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6" ht="12">
      <c r="A25" s="246" t="s">
        <v>650</v>
      </c>
      <c r="B25" s="247" t="s">
        <v>651</v>
      </c>
      <c r="C25" s="551">
        <v>0</v>
      </c>
      <c r="D25" s="551">
        <v>0</v>
      </c>
      <c r="E25" s="552"/>
      <c r="F25" s="244"/>
    </row>
    <row r="26" spans="1:6" ht="12">
      <c r="A26" s="246" t="s">
        <v>652</v>
      </c>
      <c r="B26" s="247" t="s">
        <v>653</v>
      </c>
      <c r="C26" s="551">
        <v>0</v>
      </c>
      <c r="D26" s="551">
        <v>0</v>
      </c>
      <c r="E26" s="552"/>
      <c r="F26" s="244"/>
    </row>
    <row r="27" spans="1:6" ht="12">
      <c r="A27" s="246" t="s">
        <v>654</v>
      </c>
      <c r="B27" s="247" t="s">
        <v>655</v>
      </c>
      <c r="C27" s="551">
        <v>0</v>
      </c>
      <c r="D27" s="551">
        <v>0</v>
      </c>
      <c r="E27" s="552"/>
      <c r="F27" s="244"/>
    </row>
    <row r="28" spans="1:6" ht="12">
      <c r="A28" s="246" t="s">
        <v>656</v>
      </c>
      <c r="B28" s="247" t="s">
        <v>657</v>
      </c>
      <c r="C28" s="551">
        <v>109361</v>
      </c>
      <c r="D28" s="551">
        <v>109361</v>
      </c>
      <c r="E28" s="552"/>
      <c r="F28" s="244"/>
    </row>
    <row r="29" spans="1:6" ht="12">
      <c r="A29" s="246" t="s">
        <v>658</v>
      </c>
      <c r="B29" s="247" t="s">
        <v>659</v>
      </c>
      <c r="C29" s="551">
        <v>766</v>
      </c>
      <c r="D29" s="551">
        <v>766</v>
      </c>
      <c r="E29" s="552"/>
      <c r="F29" s="244"/>
    </row>
    <row r="30" spans="1:6" ht="24">
      <c r="A30" s="246" t="s">
        <v>660</v>
      </c>
      <c r="B30" s="247" t="s">
        <v>661</v>
      </c>
      <c r="C30" s="551">
        <v>521</v>
      </c>
      <c r="D30" s="551">
        <v>521</v>
      </c>
      <c r="E30" s="552"/>
      <c r="F30" s="244"/>
    </row>
    <row r="31" spans="1:6" ht="12">
      <c r="A31" s="246" t="s">
        <v>662</v>
      </c>
      <c r="B31" s="247" t="s">
        <v>663</v>
      </c>
      <c r="C31" s="551">
        <v>1172</v>
      </c>
      <c r="D31" s="551">
        <v>1172</v>
      </c>
      <c r="E31" s="552"/>
      <c r="F31" s="244"/>
    </row>
    <row r="32" spans="1:6" ht="12">
      <c r="A32" s="246" t="s">
        <v>664</v>
      </c>
      <c r="B32" s="247" t="s">
        <v>665</v>
      </c>
      <c r="C32" s="551">
        <v>2345</v>
      </c>
      <c r="D32" s="551">
        <v>2345</v>
      </c>
      <c r="E32" s="552"/>
      <c r="F32" s="244"/>
    </row>
    <row r="33" spans="1:15" ht="12">
      <c r="A33" s="246" t="s">
        <v>666</v>
      </c>
      <c r="B33" s="247" t="s">
        <v>667</v>
      </c>
      <c r="C33" s="554">
        <v>670</v>
      </c>
      <c r="D33" s="554">
        <v>670</v>
      </c>
      <c r="E33" s="552"/>
      <c r="F33" s="244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6" ht="12">
      <c r="A34" s="246" t="s">
        <v>668</v>
      </c>
      <c r="B34" s="247" t="s">
        <v>669</v>
      </c>
      <c r="C34" s="551">
        <v>161</v>
      </c>
      <c r="D34" s="551">
        <v>161</v>
      </c>
      <c r="E34" s="552"/>
      <c r="F34" s="244"/>
    </row>
    <row r="35" spans="1:6" ht="12">
      <c r="A35" s="246" t="s">
        <v>670</v>
      </c>
      <c r="B35" s="247" t="s">
        <v>671</v>
      </c>
      <c r="C35" s="551">
        <v>374</v>
      </c>
      <c r="D35" s="551">
        <v>374</v>
      </c>
      <c r="E35" s="552"/>
      <c r="F35" s="244"/>
    </row>
    <row r="36" spans="1:6" ht="12">
      <c r="A36" s="246" t="s">
        <v>672</v>
      </c>
      <c r="B36" s="247" t="s">
        <v>673</v>
      </c>
      <c r="C36" s="551">
        <v>0</v>
      </c>
      <c r="D36" s="551">
        <v>0</v>
      </c>
      <c r="E36" s="552"/>
      <c r="F36" s="244"/>
    </row>
    <row r="37" spans="1:6" ht="12">
      <c r="A37" s="246" t="s">
        <v>674</v>
      </c>
      <c r="B37" s="247" t="s">
        <v>675</v>
      </c>
      <c r="C37" s="551">
        <v>135</v>
      </c>
      <c r="D37" s="551">
        <v>135</v>
      </c>
      <c r="E37" s="552"/>
      <c r="F37" s="244"/>
    </row>
    <row r="38" spans="1:15" ht="12">
      <c r="A38" s="246" t="s">
        <v>676</v>
      </c>
      <c r="B38" s="247" t="s">
        <v>677</v>
      </c>
      <c r="C38" s="554">
        <v>164241</v>
      </c>
      <c r="D38" s="554">
        <v>164241</v>
      </c>
      <c r="E38" s="552"/>
      <c r="F38" s="244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6" ht="12">
      <c r="A39" s="246" t="s">
        <v>678</v>
      </c>
      <c r="B39" s="247" t="s">
        <v>679</v>
      </c>
      <c r="C39" s="551">
        <v>40</v>
      </c>
      <c r="D39" s="551">
        <v>40</v>
      </c>
      <c r="E39" s="552"/>
      <c r="F39" s="244"/>
    </row>
    <row r="40" spans="1:6" ht="12">
      <c r="A40" s="246" t="s">
        <v>680</v>
      </c>
      <c r="B40" s="247" t="s">
        <v>681</v>
      </c>
      <c r="C40" s="551">
        <v>0</v>
      </c>
      <c r="D40" s="551">
        <v>0</v>
      </c>
      <c r="E40" s="552"/>
      <c r="F40" s="244"/>
    </row>
    <row r="41" spans="1:6" ht="12">
      <c r="A41" s="246" t="s">
        <v>682</v>
      </c>
      <c r="B41" s="247" t="s">
        <v>683</v>
      </c>
      <c r="C41" s="551">
        <v>10</v>
      </c>
      <c r="D41" s="551">
        <v>10</v>
      </c>
      <c r="E41" s="552"/>
      <c r="F41" s="244"/>
    </row>
    <row r="42" spans="1:6" ht="12">
      <c r="A42" s="246" t="s">
        <v>684</v>
      </c>
      <c r="B42" s="247" t="s">
        <v>685</v>
      </c>
      <c r="C42" s="551">
        <v>164191</v>
      </c>
      <c r="D42" s="551">
        <v>164191</v>
      </c>
      <c r="E42" s="552"/>
      <c r="F42" s="244"/>
    </row>
    <row r="43" spans="1:15" ht="12">
      <c r="A43" s="248" t="s">
        <v>686</v>
      </c>
      <c r="B43" s="243" t="s">
        <v>687</v>
      </c>
      <c r="C43" s="553">
        <v>279076</v>
      </c>
      <c r="D43" s="553">
        <v>279076</v>
      </c>
      <c r="E43" s="555"/>
      <c r="F43" s="244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>
      <c r="A44" s="240" t="s">
        <v>688</v>
      </c>
      <c r="B44" s="245" t="s">
        <v>689</v>
      </c>
      <c r="C44" s="553">
        <v>354612</v>
      </c>
      <c r="D44" s="553">
        <v>279076</v>
      </c>
      <c r="E44" s="553">
        <v>75536</v>
      </c>
      <c r="F44" s="244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27" ht="12">
      <c r="A45" s="250"/>
      <c r="B45" s="251"/>
      <c r="C45" s="252"/>
      <c r="D45" s="252"/>
      <c r="E45" s="252"/>
      <c r="F45" s="244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</row>
    <row r="46" spans="1:27" ht="12">
      <c r="A46" s="250"/>
      <c r="B46" s="251"/>
      <c r="C46" s="252"/>
      <c r="D46" s="252"/>
      <c r="E46" s="252"/>
      <c r="F46" s="244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</row>
    <row r="47" spans="1:6" ht="12">
      <c r="A47" s="250" t="s">
        <v>690</v>
      </c>
      <c r="B47" s="251"/>
      <c r="C47" s="254"/>
      <c r="D47" s="254"/>
      <c r="E47" s="254"/>
      <c r="F47" s="236" t="s">
        <v>274</v>
      </c>
    </row>
    <row r="48" spans="1:6" s="238" customFormat="1" ht="24">
      <c r="A48" s="232" t="s">
        <v>461</v>
      </c>
      <c r="B48" s="233" t="s">
        <v>8</v>
      </c>
      <c r="C48" s="255" t="s">
        <v>691</v>
      </c>
      <c r="D48" s="235" t="s">
        <v>692</v>
      </c>
      <c r="E48" s="235"/>
      <c r="F48" s="235" t="s">
        <v>693</v>
      </c>
    </row>
    <row r="49" spans="1:6" s="238" customFormat="1" ht="12">
      <c r="A49" s="232"/>
      <c r="B49" s="239"/>
      <c r="C49" s="255"/>
      <c r="D49" s="240" t="s">
        <v>622</v>
      </c>
      <c r="E49" s="240" t="s">
        <v>623</v>
      </c>
      <c r="F49" s="235"/>
    </row>
    <row r="50" spans="1:6" s="238" customFormat="1" ht="12">
      <c r="A50" s="242" t="s">
        <v>12</v>
      </c>
      <c r="B50" s="239" t="s">
        <v>13</v>
      </c>
      <c r="C50" s="242">
        <v>1</v>
      </c>
      <c r="D50" s="242">
        <v>2</v>
      </c>
      <c r="E50" s="256">
        <v>3</v>
      </c>
      <c r="F50" s="256">
        <v>4</v>
      </c>
    </row>
    <row r="51" spans="1:6" ht="24">
      <c r="A51" s="240" t="s">
        <v>694</v>
      </c>
      <c r="B51" s="249"/>
      <c r="C51" s="257"/>
      <c r="D51" s="257"/>
      <c r="E51" s="257"/>
      <c r="F51" s="258"/>
    </row>
    <row r="52" spans="1:16" ht="24">
      <c r="A52" s="246" t="s">
        <v>695</v>
      </c>
      <c r="B52" s="247" t="s">
        <v>696</v>
      </c>
      <c r="C52" s="553">
        <v>11332</v>
      </c>
      <c r="D52" s="553">
        <v>0</v>
      </c>
      <c r="E52" s="554">
        <v>11332</v>
      </c>
      <c r="F52" s="553">
        <v>0</v>
      </c>
      <c r="G52" s="217"/>
      <c r="H52" s="217"/>
      <c r="I52" s="217"/>
      <c r="J52" s="217"/>
      <c r="K52" s="217"/>
      <c r="L52" s="217"/>
      <c r="M52" s="217"/>
      <c r="N52" s="217"/>
      <c r="O52" s="217"/>
      <c r="P52" s="217"/>
    </row>
    <row r="53" spans="1:6" ht="12">
      <c r="A53" s="246" t="s">
        <v>697</v>
      </c>
      <c r="B53" s="247" t="s">
        <v>698</v>
      </c>
      <c r="C53" s="551">
        <v>11332</v>
      </c>
      <c r="D53" s="551"/>
      <c r="E53" s="554">
        <v>11332</v>
      </c>
      <c r="F53" s="551"/>
    </row>
    <row r="54" spans="1:6" ht="12">
      <c r="A54" s="246" t="s">
        <v>699</v>
      </c>
      <c r="B54" s="247" t="s">
        <v>700</v>
      </c>
      <c r="C54" s="551">
        <v>0</v>
      </c>
      <c r="D54" s="551"/>
      <c r="E54" s="554">
        <v>0</v>
      </c>
      <c r="F54" s="551"/>
    </row>
    <row r="55" spans="1:6" ht="12">
      <c r="A55" s="246" t="s">
        <v>684</v>
      </c>
      <c r="B55" s="247" t="s">
        <v>701</v>
      </c>
      <c r="C55" s="551">
        <v>0</v>
      </c>
      <c r="D55" s="551"/>
      <c r="E55" s="554">
        <v>0</v>
      </c>
      <c r="F55" s="551"/>
    </row>
    <row r="56" spans="1:16" ht="24">
      <c r="A56" s="246" t="s">
        <v>702</v>
      </c>
      <c r="B56" s="247" t="s">
        <v>703</v>
      </c>
      <c r="C56" s="553">
        <v>96917</v>
      </c>
      <c r="D56" s="553">
        <v>0</v>
      </c>
      <c r="E56" s="554">
        <v>96917</v>
      </c>
      <c r="F56" s="553">
        <v>0</v>
      </c>
      <c r="G56" s="217"/>
      <c r="H56" s="217"/>
      <c r="I56" s="217"/>
      <c r="J56" s="217"/>
      <c r="K56" s="217"/>
      <c r="L56" s="217"/>
      <c r="M56" s="217"/>
      <c r="N56" s="217"/>
      <c r="O56" s="217"/>
      <c r="P56" s="217"/>
    </row>
    <row r="57" spans="1:6" ht="12">
      <c r="A57" s="246" t="s">
        <v>704</v>
      </c>
      <c r="B57" s="247" t="s">
        <v>705</v>
      </c>
      <c r="C57" s="556">
        <v>75899</v>
      </c>
      <c r="D57" s="551"/>
      <c r="E57" s="554">
        <v>75899</v>
      </c>
      <c r="F57" s="551"/>
    </row>
    <row r="58" spans="1:6" ht="12">
      <c r="A58" s="259" t="s">
        <v>706</v>
      </c>
      <c r="B58" s="247" t="s">
        <v>707</v>
      </c>
      <c r="C58" s="556">
        <v>0</v>
      </c>
      <c r="D58" s="551"/>
      <c r="E58" s="554">
        <v>0</v>
      </c>
      <c r="F58" s="551"/>
    </row>
    <row r="59" spans="1:6" ht="12">
      <c r="A59" s="259" t="s">
        <v>708</v>
      </c>
      <c r="B59" s="247" t="s">
        <v>709</v>
      </c>
      <c r="C59" s="556">
        <v>21018</v>
      </c>
      <c r="D59" s="551"/>
      <c r="E59" s="554">
        <v>21018</v>
      </c>
      <c r="F59" s="551"/>
    </row>
    <row r="60" spans="1:6" ht="12">
      <c r="A60" s="259" t="s">
        <v>706</v>
      </c>
      <c r="B60" s="247" t="s">
        <v>710</v>
      </c>
      <c r="C60" s="556">
        <v>0</v>
      </c>
      <c r="D60" s="551"/>
      <c r="E60" s="554">
        <v>0</v>
      </c>
      <c r="F60" s="551"/>
    </row>
    <row r="61" spans="1:6" ht="12">
      <c r="A61" s="246" t="s">
        <v>137</v>
      </c>
      <c r="B61" s="247" t="s">
        <v>711</v>
      </c>
      <c r="C61" s="556">
        <v>0</v>
      </c>
      <c r="D61" s="551"/>
      <c r="E61" s="554">
        <v>0</v>
      </c>
      <c r="F61" s="557"/>
    </row>
    <row r="62" spans="1:6" ht="12">
      <c r="A62" s="246" t="s">
        <v>140</v>
      </c>
      <c r="B62" s="247" t="s">
        <v>712</v>
      </c>
      <c r="C62" s="556">
        <v>291</v>
      </c>
      <c r="D62" s="551"/>
      <c r="E62" s="554">
        <v>291</v>
      </c>
      <c r="F62" s="557"/>
    </row>
    <row r="63" spans="1:6" ht="12">
      <c r="A63" s="246" t="s">
        <v>713</v>
      </c>
      <c r="B63" s="247" t="s">
        <v>714</v>
      </c>
      <c r="C63" s="556">
        <v>36000</v>
      </c>
      <c r="D63" s="551"/>
      <c r="E63" s="554">
        <v>36000</v>
      </c>
      <c r="F63" s="557"/>
    </row>
    <row r="64" spans="1:6" ht="12">
      <c r="A64" s="246" t="s">
        <v>715</v>
      </c>
      <c r="B64" s="247" t="s">
        <v>716</v>
      </c>
      <c r="C64" s="556">
        <v>19594</v>
      </c>
      <c r="D64" s="551"/>
      <c r="E64" s="554">
        <v>19594</v>
      </c>
      <c r="F64" s="557"/>
    </row>
    <row r="65" spans="1:6" ht="12">
      <c r="A65" s="246" t="s">
        <v>717</v>
      </c>
      <c r="B65" s="247" t="s">
        <v>718</v>
      </c>
      <c r="C65" s="556">
        <v>9567</v>
      </c>
      <c r="D65" s="551"/>
      <c r="E65" s="554">
        <v>9567</v>
      </c>
      <c r="F65" s="557"/>
    </row>
    <row r="66" spans="1:16" ht="12">
      <c r="A66" s="248" t="s">
        <v>719</v>
      </c>
      <c r="B66" s="243" t="s">
        <v>720</v>
      </c>
      <c r="C66" s="553">
        <v>164134</v>
      </c>
      <c r="D66" s="553">
        <v>0</v>
      </c>
      <c r="E66" s="554">
        <v>164134</v>
      </c>
      <c r="F66" s="553">
        <v>0</v>
      </c>
      <c r="G66" s="217"/>
      <c r="H66" s="217"/>
      <c r="I66" s="217"/>
      <c r="J66" s="217"/>
      <c r="K66" s="217"/>
      <c r="L66" s="217"/>
      <c r="M66" s="217"/>
      <c r="N66" s="217"/>
      <c r="O66" s="217"/>
      <c r="P66" s="217"/>
    </row>
    <row r="67" spans="1:6" ht="12">
      <c r="A67" s="240" t="s">
        <v>721</v>
      </c>
      <c r="B67" s="245"/>
      <c r="C67" s="553"/>
      <c r="D67" s="553"/>
      <c r="E67" s="554"/>
      <c r="F67" s="558"/>
    </row>
    <row r="68" spans="1:6" ht="12">
      <c r="A68" s="246" t="s">
        <v>722</v>
      </c>
      <c r="B68" s="260" t="s">
        <v>723</v>
      </c>
      <c r="C68" s="551">
        <v>408</v>
      </c>
      <c r="D68" s="551"/>
      <c r="E68" s="554">
        <v>408</v>
      </c>
      <c r="F68" s="557"/>
    </row>
    <row r="69" spans="1:6" ht="12">
      <c r="A69" s="240"/>
      <c r="B69" s="245"/>
      <c r="C69" s="553"/>
      <c r="D69" s="553"/>
      <c r="E69" s="554"/>
      <c r="F69" s="558"/>
    </row>
    <row r="70" spans="1:6" ht="24">
      <c r="A70" s="240" t="s">
        <v>724</v>
      </c>
      <c r="B70" s="249"/>
      <c r="C70" s="553"/>
      <c r="D70" s="553"/>
      <c r="E70" s="554"/>
      <c r="F70" s="558"/>
    </row>
    <row r="71" spans="1:16" ht="24">
      <c r="A71" s="246" t="s">
        <v>695</v>
      </c>
      <c r="B71" s="247" t="s">
        <v>725</v>
      </c>
      <c r="C71" s="554">
        <v>1368</v>
      </c>
      <c r="D71" s="554">
        <v>1368</v>
      </c>
      <c r="E71" s="554">
        <v>0</v>
      </c>
      <c r="F71" s="554">
        <v>0</v>
      </c>
      <c r="G71" s="217"/>
      <c r="H71" s="217"/>
      <c r="I71" s="217"/>
      <c r="J71" s="217"/>
      <c r="K71" s="217"/>
      <c r="L71" s="217"/>
      <c r="M71" s="217"/>
      <c r="N71" s="217"/>
      <c r="O71" s="217"/>
      <c r="P71" s="217"/>
    </row>
    <row r="72" spans="1:6" ht="12">
      <c r="A72" s="246" t="s">
        <v>726</v>
      </c>
      <c r="B72" s="247" t="s">
        <v>727</v>
      </c>
      <c r="C72" s="551">
        <v>0</v>
      </c>
      <c r="D72" s="551">
        <v>0</v>
      </c>
      <c r="E72" s="554">
        <v>0</v>
      </c>
      <c r="F72" s="557"/>
    </row>
    <row r="73" spans="1:6" ht="12">
      <c r="A73" s="246" t="s">
        <v>728</v>
      </c>
      <c r="B73" s="247" t="s">
        <v>729</v>
      </c>
      <c r="C73" s="551">
        <v>0</v>
      </c>
      <c r="D73" s="551">
        <v>0</v>
      </c>
      <c r="E73" s="554">
        <v>0</v>
      </c>
      <c r="F73" s="557"/>
    </row>
    <row r="74" spans="1:6" ht="12">
      <c r="A74" s="261" t="s">
        <v>730</v>
      </c>
      <c r="B74" s="247" t="s">
        <v>731</v>
      </c>
      <c r="C74" s="551">
        <v>1368</v>
      </c>
      <c r="D74" s="551">
        <v>1368</v>
      </c>
      <c r="E74" s="554">
        <v>0</v>
      </c>
      <c r="F74" s="557"/>
    </row>
    <row r="75" spans="1:16" ht="24">
      <c r="A75" s="246" t="s">
        <v>702</v>
      </c>
      <c r="B75" s="247" t="s">
        <v>732</v>
      </c>
      <c r="C75" s="553">
        <v>21002</v>
      </c>
      <c r="D75" s="553">
        <v>21002</v>
      </c>
      <c r="E75" s="553">
        <v>0</v>
      </c>
      <c r="F75" s="553">
        <v>0</v>
      </c>
      <c r="G75" s="217"/>
      <c r="H75" s="217"/>
      <c r="I75" s="217"/>
      <c r="J75" s="217"/>
      <c r="K75" s="217"/>
      <c r="L75" s="217"/>
      <c r="M75" s="217"/>
      <c r="N75" s="217"/>
      <c r="O75" s="217"/>
      <c r="P75" s="217"/>
    </row>
    <row r="76" spans="1:6" ht="12">
      <c r="A76" s="246" t="s">
        <v>733</v>
      </c>
      <c r="B76" s="247" t="s">
        <v>734</v>
      </c>
      <c r="C76" s="551">
        <v>10734</v>
      </c>
      <c r="D76" s="551">
        <v>10734</v>
      </c>
      <c r="E76" s="554">
        <v>0</v>
      </c>
      <c r="F76" s="551"/>
    </row>
    <row r="77" spans="1:6" ht="12">
      <c r="A77" s="246" t="s">
        <v>735</v>
      </c>
      <c r="B77" s="247" t="s">
        <v>736</v>
      </c>
      <c r="C77" s="551">
        <v>0</v>
      </c>
      <c r="D77" s="551">
        <v>0</v>
      </c>
      <c r="E77" s="554">
        <v>0</v>
      </c>
      <c r="F77" s="551"/>
    </row>
    <row r="78" spans="1:6" ht="12">
      <c r="A78" s="246" t="s">
        <v>737</v>
      </c>
      <c r="B78" s="247" t="s">
        <v>738</v>
      </c>
      <c r="C78" s="551">
        <v>10268</v>
      </c>
      <c r="D78" s="551">
        <v>10268</v>
      </c>
      <c r="E78" s="554">
        <v>0</v>
      </c>
      <c r="F78" s="551"/>
    </row>
    <row r="79" spans="1:6" ht="12">
      <c r="A79" s="246" t="s">
        <v>706</v>
      </c>
      <c r="B79" s="247" t="s">
        <v>739</v>
      </c>
      <c r="C79" s="551">
        <v>0</v>
      </c>
      <c r="D79" s="551">
        <v>0</v>
      </c>
      <c r="E79" s="554">
        <v>0</v>
      </c>
      <c r="F79" s="551"/>
    </row>
    <row r="80" spans="1:16" ht="12">
      <c r="A80" s="246" t="s">
        <v>740</v>
      </c>
      <c r="B80" s="247" t="s">
        <v>741</v>
      </c>
      <c r="C80" s="553">
        <v>13381</v>
      </c>
      <c r="D80" s="559">
        <v>13381</v>
      </c>
      <c r="E80" s="553">
        <v>0</v>
      </c>
      <c r="F80" s="553">
        <v>0</v>
      </c>
      <c r="G80" s="217"/>
      <c r="H80" s="217"/>
      <c r="I80" s="217"/>
      <c r="J80" s="217"/>
      <c r="K80" s="217"/>
      <c r="L80" s="217"/>
      <c r="M80" s="217"/>
      <c r="N80" s="217"/>
      <c r="O80" s="217"/>
      <c r="P80" s="217"/>
    </row>
    <row r="81" spans="1:6" ht="12">
      <c r="A81" s="246" t="s">
        <v>742</v>
      </c>
      <c r="B81" s="247" t="s">
        <v>743</v>
      </c>
      <c r="C81" s="551">
        <v>0</v>
      </c>
      <c r="D81" s="551">
        <v>0</v>
      </c>
      <c r="E81" s="554">
        <v>0</v>
      </c>
      <c r="F81" s="551"/>
    </row>
    <row r="82" spans="1:6" ht="12">
      <c r="A82" s="246" t="s">
        <v>744</v>
      </c>
      <c r="B82" s="247" t="s">
        <v>745</v>
      </c>
      <c r="C82" s="551">
        <v>26</v>
      </c>
      <c r="D82" s="551">
        <v>26</v>
      </c>
      <c r="E82" s="554">
        <v>0</v>
      </c>
      <c r="F82" s="551"/>
    </row>
    <row r="83" spans="1:6" ht="24">
      <c r="A83" s="246" t="s">
        <v>746</v>
      </c>
      <c r="B83" s="247" t="s">
        <v>747</v>
      </c>
      <c r="C83" s="551">
        <v>9287</v>
      </c>
      <c r="D83" s="551">
        <v>9287</v>
      </c>
      <c r="E83" s="554">
        <v>0</v>
      </c>
      <c r="F83" s="551"/>
    </row>
    <row r="84" spans="1:6" ht="12">
      <c r="A84" s="246" t="s">
        <v>748</v>
      </c>
      <c r="B84" s="247" t="s">
        <v>749</v>
      </c>
      <c r="C84" s="551">
        <v>4068</v>
      </c>
      <c r="D84" s="551">
        <v>4068</v>
      </c>
      <c r="E84" s="554">
        <v>0</v>
      </c>
      <c r="F84" s="551"/>
    </row>
    <row r="85" spans="1:16" ht="12">
      <c r="A85" s="246" t="s">
        <v>750</v>
      </c>
      <c r="B85" s="247" t="s">
        <v>751</v>
      </c>
      <c r="C85" s="553">
        <v>58522</v>
      </c>
      <c r="D85" s="559">
        <v>58522</v>
      </c>
      <c r="E85" s="553">
        <v>0</v>
      </c>
      <c r="F85" s="553">
        <v>0</v>
      </c>
      <c r="G85" s="217"/>
      <c r="H85" s="217"/>
      <c r="I85" s="217"/>
      <c r="J85" s="217"/>
      <c r="K85" s="217"/>
      <c r="L85" s="217"/>
      <c r="M85" s="217"/>
      <c r="N85" s="217"/>
      <c r="O85" s="217"/>
      <c r="P85" s="217"/>
    </row>
    <row r="86" spans="1:6" ht="12">
      <c r="A86" s="246" t="s">
        <v>752</v>
      </c>
      <c r="B86" s="247" t="s">
        <v>753</v>
      </c>
      <c r="C86" s="551">
        <v>500</v>
      </c>
      <c r="D86" s="551">
        <v>500</v>
      </c>
      <c r="E86" s="554">
        <v>0</v>
      </c>
      <c r="F86" s="551"/>
    </row>
    <row r="87" spans="1:6" ht="12">
      <c r="A87" s="246" t="s">
        <v>754</v>
      </c>
      <c r="B87" s="247" t="s">
        <v>755</v>
      </c>
      <c r="C87" s="551">
        <v>47616</v>
      </c>
      <c r="D87" s="551">
        <v>47616</v>
      </c>
      <c r="E87" s="554">
        <v>0</v>
      </c>
      <c r="F87" s="551"/>
    </row>
    <row r="88" spans="1:6" ht="12">
      <c r="A88" s="246" t="s">
        <v>756</v>
      </c>
      <c r="B88" s="247" t="s">
        <v>757</v>
      </c>
      <c r="C88" s="551">
        <v>6221</v>
      </c>
      <c r="D88" s="551">
        <v>6221</v>
      </c>
      <c r="E88" s="554">
        <v>0</v>
      </c>
      <c r="F88" s="551"/>
    </row>
    <row r="89" spans="1:6" ht="12">
      <c r="A89" s="246" t="s">
        <v>758</v>
      </c>
      <c r="B89" s="247" t="s">
        <v>759</v>
      </c>
      <c r="C89" s="551">
        <v>2828</v>
      </c>
      <c r="D89" s="551">
        <v>2828</v>
      </c>
      <c r="E89" s="554">
        <v>0</v>
      </c>
      <c r="F89" s="551"/>
    </row>
    <row r="90" spans="1:16" ht="12">
      <c r="A90" s="246" t="s">
        <v>760</v>
      </c>
      <c r="B90" s="247" t="s">
        <v>761</v>
      </c>
      <c r="C90" s="553">
        <v>6376</v>
      </c>
      <c r="D90" s="559">
        <v>6376</v>
      </c>
      <c r="E90" s="553">
        <v>0</v>
      </c>
      <c r="F90" s="553"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217"/>
    </row>
    <row r="91" spans="1:6" ht="12">
      <c r="A91" s="246" t="s">
        <v>762</v>
      </c>
      <c r="B91" s="247" t="s">
        <v>763</v>
      </c>
      <c r="C91" s="551">
        <v>379</v>
      </c>
      <c r="D91" s="551">
        <v>379</v>
      </c>
      <c r="E91" s="554">
        <v>0</v>
      </c>
      <c r="F91" s="551"/>
    </row>
    <row r="92" spans="1:6" ht="12">
      <c r="A92" s="246" t="s">
        <v>670</v>
      </c>
      <c r="B92" s="247" t="s">
        <v>764</v>
      </c>
      <c r="C92" s="551">
        <v>2781</v>
      </c>
      <c r="D92" s="551">
        <v>2781</v>
      </c>
      <c r="E92" s="554">
        <v>0</v>
      </c>
      <c r="F92" s="551"/>
    </row>
    <row r="93" spans="1:6" ht="12">
      <c r="A93" s="246" t="s">
        <v>674</v>
      </c>
      <c r="B93" s="247" t="s">
        <v>765</v>
      </c>
      <c r="C93" s="551">
        <v>3216</v>
      </c>
      <c r="D93" s="551">
        <v>3216</v>
      </c>
      <c r="E93" s="554">
        <v>0</v>
      </c>
      <c r="F93" s="551"/>
    </row>
    <row r="94" spans="1:6" ht="12">
      <c r="A94" s="246" t="s">
        <v>766</v>
      </c>
      <c r="B94" s="247" t="s">
        <v>767</v>
      </c>
      <c r="C94" s="551">
        <v>1357</v>
      </c>
      <c r="D94" s="551">
        <v>1357</v>
      </c>
      <c r="E94" s="554">
        <v>0</v>
      </c>
      <c r="F94" s="551"/>
    </row>
    <row r="95" spans="1:6" ht="12">
      <c r="A95" s="246" t="s">
        <v>768</v>
      </c>
      <c r="B95" s="247" t="s">
        <v>769</v>
      </c>
      <c r="C95" s="551">
        <v>15581</v>
      </c>
      <c r="D95" s="551">
        <v>15581</v>
      </c>
      <c r="E95" s="554">
        <v>0</v>
      </c>
      <c r="F95" s="557"/>
    </row>
    <row r="96" spans="1:16" ht="12">
      <c r="A96" s="248" t="s">
        <v>770</v>
      </c>
      <c r="B96" s="260" t="s">
        <v>771</v>
      </c>
      <c r="C96" s="553">
        <v>116230</v>
      </c>
      <c r="D96" s="553">
        <v>116230</v>
      </c>
      <c r="E96" s="553">
        <v>0</v>
      </c>
      <c r="F96" s="553">
        <v>0</v>
      </c>
      <c r="G96" s="217"/>
      <c r="H96" s="217"/>
      <c r="I96" s="217"/>
      <c r="J96" s="217"/>
      <c r="K96" s="217"/>
      <c r="L96" s="217"/>
      <c r="M96" s="217"/>
      <c r="N96" s="217"/>
      <c r="O96" s="217"/>
      <c r="P96" s="217"/>
    </row>
    <row r="97" spans="1:29" ht="12">
      <c r="A97" s="240" t="s">
        <v>772</v>
      </c>
      <c r="B97" s="245" t="s">
        <v>773</v>
      </c>
      <c r="C97" s="553">
        <v>280772</v>
      </c>
      <c r="D97" s="553">
        <v>116230</v>
      </c>
      <c r="E97" s="553">
        <v>164542</v>
      </c>
      <c r="F97" s="553">
        <v>0</v>
      </c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AC97" s="262"/>
    </row>
    <row r="98" spans="1:6" ht="12">
      <c r="A98" s="254"/>
      <c r="B98" s="263"/>
      <c r="C98" s="264"/>
      <c r="D98" s="264"/>
      <c r="E98" s="264"/>
      <c r="F98" s="265"/>
    </row>
    <row r="99" spans="1:29" ht="12">
      <c r="A99" s="250" t="s">
        <v>774</v>
      </c>
      <c r="B99" s="266"/>
      <c r="C99" s="264"/>
      <c r="D99" s="264"/>
      <c r="E99" s="264"/>
      <c r="F99" s="267" t="s">
        <v>775</v>
      </c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C99" s="262"/>
    </row>
    <row r="100" spans="1:16" s="269" customFormat="1" ht="24">
      <c r="A100" s="242" t="s">
        <v>461</v>
      </c>
      <c r="B100" s="245" t="s">
        <v>462</v>
      </c>
      <c r="C100" s="242" t="s">
        <v>776</v>
      </c>
      <c r="D100" s="242" t="s">
        <v>777</v>
      </c>
      <c r="E100" s="242" t="s">
        <v>778</v>
      </c>
      <c r="F100" s="242" t="s">
        <v>779</v>
      </c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</row>
    <row r="101" spans="1:16" s="269" customFormat="1" ht="12">
      <c r="A101" s="242" t="s">
        <v>12</v>
      </c>
      <c r="B101" s="245" t="s">
        <v>13</v>
      </c>
      <c r="C101" s="242">
        <v>1</v>
      </c>
      <c r="D101" s="242">
        <v>2</v>
      </c>
      <c r="E101" s="242">
        <v>3</v>
      </c>
      <c r="F101" s="256">
        <v>4</v>
      </c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</row>
    <row r="102" spans="1:14" ht="12">
      <c r="A102" s="246" t="s">
        <v>780</v>
      </c>
      <c r="B102" s="247" t="s">
        <v>781</v>
      </c>
      <c r="C102" s="551">
        <v>0</v>
      </c>
      <c r="D102" s="551"/>
      <c r="E102" s="551"/>
      <c r="F102" s="560">
        <v>0</v>
      </c>
      <c r="G102" s="217"/>
      <c r="H102" s="217"/>
      <c r="I102" s="217"/>
      <c r="J102" s="217"/>
      <c r="K102" s="217"/>
      <c r="L102" s="217"/>
      <c r="M102" s="217"/>
      <c r="N102" s="217"/>
    </row>
    <row r="103" spans="1:6" ht="12">
      <c r="A103" s="246" t="s">
        <v>782</v>
      </c>
      <c r="B103" s="247" t="s">
        <v>783</v>
      </c>
      <c r="C103" s="551">
        <v>0</v>
      </c>
      <c r="D103" s="551">
        <v>48</v>
      </c>
      <c r="E103" s="551"/>
      <c r="F103" s="560">
        <v>48</v>
      </c>
    </row>
    <row r="104" spans="1:6" ht="12">
      <c r="A104" s="246" t="s">
        <v>784</v>
      </c>
      <c r="B104" s="247" t="s">
        <v>785</v>
      </c>
      <c r="C104" s="551">
        <v>65</v>
      </c>
      <c r="D104" s="551">
        <v>197</v>
      </c>
      <c r="E104" s="551"/>
      <c r="F104" s="560">
        <v>262</v>
      </c>
    </row>
    <row r="105" spans="1:16" ht="12">
      <c r="A105" s="270" t="s">
        <v>786</v>
      </c>
      <c r="B105" s="245" t="s">
        <v>787</v>
      </c>
      <c r="C105" s="553">
        <v>65</v>
      </c>
      <c r="D105" s="553">
        <v>245</v>
      </c>
      <c r="E105" s="553">
        <v>0</v>
      </c>
      <c r="F105" s="553">
        <v>310</v>
      </c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</row>
    <row r="106" spans="1:27" ht="12">
      <c r="A106" s="271" t="s">
        <v>788</v>
      </c>
      <c r="B106" s="272"/>
      <c r="C106" s="250"/>
      <c r="D106" s="250"/>
      <c r="E106" s="250"/>
      <c r="F106" s="236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</row>
    <row r="107" spans="1:27" ht="24" customHeight="1">
      <c r="A107" s="621" t="s">
        <v>789</v>
      </c>
      <c r="B107" s="621"/>
      <c r="C107" s="621"/>
      <c r="D107" s="621"/>
      <c r="E107" s="621"/>
      <c r="F107" s="621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</row>
    <row r="108" spans="1:6" ht="12">
      <c r="A108" s="250" t="str">
        <f>'справка №1-БАЛАНС'!A96</f>
        <v>Дата на съставяне: 26.02.2015 г.</v>
      </c>
      <c r="B108" s="251"/>
      <c r="C108" s="250"/>
      <c r="D108" s="250"/>
      <c r="E108" s="250"/>
      <c r="F108" s="236"/>
    </row>
    <row r="109" spans="1:6" ht="12">
      <c r="A109" s="614"/>
      <c r="B109" s="614"/>
      <c r="C109" s="614" t="s">
        <v>790</v>
      </c>
      <c r="D109" s="614"/>
      <c r="E109" s="614"/>
      <c r="F109" s="614"/>
    </row>
    <row r="110" spans="1:6" ht="12">
      <c r="A110" s="273"/>
      <c r="B110" s="274"/>
      <c r="C110" s="273" t="str">
        <f>'справка №3-ОПП по прекия метод'!C50:D50</f>
        <v>( И.Христов )</v>
      </c>
      <c r="D110" s="201"/>
      <c r="E110" s="273"/>
      <c r="F110" s="275"/>
    </row>
    <row r="111" spans="1:6" ht="12">
      <c r="A111" s="273"/>
      <c r="B111" s="274"/>
      <c r="C111" s="273"/>
      <c r="D111" s="201"/>
      <c r="E111" s="273"/>
      <c r="F111" s="275"/>
    </row>
    <row r="112" spans="1:6" ht="12">
      <c r="A112" s="273"/>
      <c r="B112" s="274"/>
      <c r="C112" s="615" t="s">
        <v>791</v>
      </c>
      <c r="D112" s="615"/>
      <c r="E112" s="615"/>
      <c r="F112" s="615"/>
    </row>
    <row r="113" spans="1:6" ht="12">
      <c r="A113" s="276"/>
      <c r="B113" s="277"/>
      <c r="C113" s="276" t="s">
        <v>522</v>
      </c>
      <c r="D113" s="202"/>
      <c r="E113" s="276"/>
      <c r="F113" s="276"/>
    </row>
    <row r="114" spans="1:6" ht="12">
      <c r="A114" s="276"/>
      <c r="B114" s="277"/>
      <c r="C114" s="276"/>
      <c r="D114" s="276"/>
      <c r="E114" s="276"/>
      <c r="F114" s="276"/>
    </row>
    <row r="115" spans="1:6" ht="12">
      <c r="A115" s="276"/>
      <c r="B115" s="277"/>
      <c r="C115" s="276"/>
      <c r="D115" s="276"/>
      <c r="E115" s="276"/>
      <c r="F115" s="276"/>
    </row>
    <row r="116" spans="1:6" ht="12">
      <c r="A116" s="276"/>
      <c r="B116" s="277"/>
      <c r="C116" s="276"/>
      <c r="D116" s="276"/>
      <c r="E116" s="276"/>
      <c r="F116" s="276"/>
    </row>
  </sheetData>
  <sheetProtection/>
  <mergeCells count="7">
    <mergeCell ref="A109:B109"/>
    <mergeCell ref="C109:F109"/>
    <mergeCell ref="C112:F112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21:D21 C25:D32 C17:D18 C102:E104 C39:D42 C34:D37 C53:D55 F53:F55 C57:D65 F57:F65 C68:D68 F68 C12:D15 F72:F74 C81:C84 F76:F79 C91:C95 F81:F84 C86:C89 F86:F89 C72:D74 F91:F95 C76:C79 D76:D9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zoomScalePageLayoutView="0" workbookViewId="0" topLeftCell="A8">
      <selection activeCell="M25" sqref="M25"/>
    </sheetView>
  </sheetViews>
  <sheetFormatPr defaultColWidth="9.140625" defaultRowHeight="12.75"/>
  <cols>
    <col min="1" max="1" width="38.57421875" style="0" bestFit="1" customWidth="1"/>
    <col min="2" max="2" width="11.8515625" style="0" customWidth="1"/>
    <col min="3" max="3" width="10.28125" style="0" bestFit="1" customWidth="1"/>
    <col min="4" max="4" width="11.00390625" style="0" customWidth="1"/>
    <col min="5" max="5" width="8.8515625" style="0" bestFit="1" customWidth="1"/>
    <col min="6" max="6" width="14.7109375" style="0" bestFit="1" customWidth="1"/>
    <col min="7" max="7" width="10.28125" style="0" bestFit="1" customWidth="1"/>
    <col min="8" max="8" width="9.57421875" style="0" bestFit="1" customWidth="1"/>
    <col min="9" max="9" width="14.28125" style="0" customWidth="1"/>
  </cols>
  <sheetData>
    <row r="1" spans="1:9" s="217" customFormat="1" ht="12">
      <c r="A1" s="279"/>
      <c r="B1" s="280"/>
      <c r="C1" s="279"/>
      <c r="D1" s="279"/>
      <c r="E1" s="279"/>
      <c r="F1" s="279"/>
      <c r="G1" s="279"/>
      <c r="H1" s="279"/>
      <c r="I1" s="279"/>
    </row>
    <row r="2" spans="1:9" s="217" customFormat="1" ht="12">
      <c r="A2" s="279"/>
      <c r="B2" s="280"/>
      <c r="C2" s="281"/>
      <c r="D2" s="282"/>
      <c r="E2" s="487" t="s">
        <v>792</v>
      </c>
      <c r="F2" s="281"/>
      <c r="G2" s="281"/>
      <c r="H2" s="279"/>
      <c r="I2" s="279"/>
    </row>
    <row r="3" spans="1:9" s="217" customFormat="1" ht="12">
      <c r="A3" s="279"/>
      <c r="B3" s="280"/>
      <c r="C3" s="283" t="s">
        <v>793</v>
      </c>
      <c r="D3" s="283"/>
      <c r="E3" s="283"/>
      <c r="F3" s="283"/>
      <c r="G3" s="283"/>
      <c r="H3" s="279"/>
      <c r="I3" s="279"/>
    </row>
    <row r="4" spans="1:9" s="217" customFormat="1" ht="15" customHeight="1">
      <c r="A4" s="284" t="s">
        <v>526</v>
      </c>
      <c r="B4" s="625" t="s">
        <v>865</v>
      </c>
      <c r="C4" s="625"/>
      <c r="D4" s="625"/>
      <c r="E4" s="625"/>
      <c r="F4" s="625"/>
      <c r="G4" s="626" t="s">
        <v>1</v>
      </c>
      <c r="H4" s="626"/>
      <c r="I4" s="358">
        <v>175187337</v>
      </c>
    </row>
    <row r="5" spans="1:9" s="217" customFormat="1" ht="15">
      <c r="A5" s="285" t="s">
        <v>5</v>
      </c>
      <c r="B5" s="627" t="str">
        <f>'справка №3-ОПП по прекия метод'!B6</f>
        <v>01.01.2014-31.12.2014 г.</v>
      </c>
      <c r="C5" s="627"/>
      <c r="D5" s="627"/>
      <c r="E5" s="627"/>
      <c r="F5" s="627"/>
      <c r="G5" s="628" t="s">
        <v>3</v>
      </c>
      <c r="H5" s="629"/>
      <c r="I5" s="286" t="s">
        <v>4</v>
      </c>
    </row>
    <row r="6" spans="1:9" s="217" customFormat="1" ht="12">
      <c r="A6" s="287"/>
      <c r="B6" s="288"/>
      <c r="C6" s="289"/>
      <c r="D6" s="289"/>
      <c r="E6" s="289"/>
      <c r="F6" s="289"/>
      <c r="G6" s="289"/>
      <c r="H6" s="289"/>
      <c r="I6" s="287" t="s">
        <v>794</v>
      </c>
    </row>
    <row r="7" spans="1:9" s="295" customFormat="1" ht="12">
      <c r="A7" s="290" t="s">
        <v>461</v>
      </c>
      <c r="B7" s="291"/>
      <c r="C7" s="290" t="s">
        <v>795</v>
      </c>
      <c r="D7" s="292"/>
      <c r="E7" s="293"/>
      <c r="F7" s="294" t="s">
        <v>796</v>
      </c>
      <c r="G7" s="294"/>
      <c r="H7" s="294"/>
      <c r="I7" s="294"/>
    </row>
    <row r="8" spans="1:9" s="295" customFormat="1" ht="21.75" customHeight="1">
      <c r="A8" s="290"/>
      <c r="B8" s="296" t="s">
        <v>8</v>
      </c>
      <c r="C8" s="297" t="s">
        <v>797</v>
      </c>
      <c r="D8" s="297" t="s">
        <v>798</v>
      </c>
      <c r="E8" s="297" t="s">
        <v>799</v>
      </c>
      <c r="F8" s="293" t="s">
        <v>800</v>
      </c>
      <c r="G8" s="298" t="s">
        <v>801</v>
      </c>
      <c r="H8" s="298"/>
      <c r="I8" s="298" t="s">
        <v>861</v>
      </c>
    </row>
    <row r="9" spans="1:9" s="295" customFormat="1" ht="15.75" customHeight="1">
      <c r="A9" s="290"/>
      <c r="B9" s="299"/>
      <c r="C9" s="300"/>
      <c r="D9" s="300"/>
      <c r="E9" s="300"/>
      <c r="F9" s="293"/>
      <c r="G9" s="301" t="s">
        <v>536</v>
      </c>
      <c r="H9" s="301" t="s">
        <v>537</v>
      </c>
      <c r="I9" s="298"/>
    </row>
    <row r="10" spans="1:9" s="305" customFormat="1" ht="12">
      <c r="A10" s="302" t="s">
        <v>12</v>
      </c>
      <c r="B10" s="303" t="s">
        <v>13</v>
      </c>
      <c r="C10" s="304">
        <v>1</v>
      </c>
      <c r="D10" s="304">
        <v>2</v>
      </c>
      <c r="E10" s="304">
        <v>3</v>
      </c>
      <c r="F10" s="302">
        <v>4</v>
      </c>
      <c r="G10" s="302">
        <v>5</v>
      </c>
      <c r="H10" s="302">
        <v>6</v>
      </c>
      <c r="I10" s="302">
        <v>7</v>
      </c>
    </row>
    <row r="11" spans="1:9" s="305" customFormat="1" ht="20.25" customHeight="1">
      <c r="A11" s="306" t="s">
        <v>802</v>
      </c>
      <c r="B11" s="307"/>
      <c r="C11" s="302"/>
      <c r="D11" s="302"/>
      <c r="E11" s="302"/>
      <c r="F11" s="302"/>
      <c r="G11" s="302"/>
      <c r="H11" s="302"/>
      <c r="I11" s="302"/>
    </row>
    <row r="12" spans="1:9" s="305" customFormat="1" ht="12">
      <c r="A12" s="308" t="s">
        <v>803</v>
      </c>
      <c r="B12" s="309" t="s">
        <v>804</v>
      </c>
      <c r="C12" s="561">
        <v>2317923</v>
      </c>
      <c r="D12" s="561">
        <v>0</v>
      </c>
      <c r="E12" s="561">
        <v>0</v>
      </c>
      <c r="F12" s="561">
        <v>9258</v>
      </c>
      <c r="G12" s="561">
        <v>42</v>
      </c>
      <c r="H12" s="561">
        <v>19</v>
      </c>
      <c r="I12" s="562">
        <f aca="true" t="shared" si="0" ref="I12:I26">F12+G12-H12</f>
        <v>9281</v>
      </c>
    </row>
    <row r="13" spans="1:10" s="305" customFormat="1" ht="12">
      <c r="A13" s="308" t="s">
        <v>805</v>
      </c>
      <c r="B13" s="309" t="s">
        <v>806</v>
      </c>
      <c r="C13" s="561">
        <v>0</v>
      </c>
      <c r="D13" s="561">
        <v>0</v>
      </c>
      <c r="E13" s="561">
        <v>0</v>
      </c>
      <c r="F13" s="561">
        <v>0</v>
      </c>
      <c r="G13" s="561">
        <v>0</v>
      </c>
      <c r="H13" s="561">
        <v>0</v>
      </c>
      <c r="I13" s="562">
        <f t="shared" si="0"/>
        <v>0</v>
      </c>
      <c r="J13" s="488"/>
    </row>
    <row r="14" spans="1:9" s="305" customFormat="1" ht="12">
      <c r="A14" s="308" t="s">
        <v>599</v>
      </c>
      <c r="B14" s="309" t="s">
        <v>807</v>
      </c>
      <c r="C14" s="561">
        <v>0</v>
      </c>
      <c r="D14" s="561">
        <v>0</v>
      </c>
      <c r="E14" s="561">
        <v>0</v>
      </c>
      <c r="F14" s="561"/>
      <c r="G14" s="561"/>
      <c r="H14" s="561"/>
      <c r="I14" s="562">
        <f t="shared" si="0"/>
        <v>0</v>
      </c>
    </row>
    <row r="15" spans="1:9" s="305" customFormat="1" ht="12">
      <c r="A15" s="308" t="s">
        <v>808</v>
      </c>
      <c r="B15" s="309" t="s">
        <v>809</v>
      </c>
      <c r="C15" s="561">
        <v>0</v>
      </c>
      <c r="D15" s="561">
        <v>0</v>
      </c>
      <c r="E15" s="561">
        <v>0</v>
      </c>
      <c r="F15" s="561"/>
      <c r="G15" s="561"/>
      <c r="H15" s="561"/>
      <c r="I15" s="562">
        <f t="shared" si="0"/>
        <v>0</v>
      </c>
    </row>
    <row r="16" spans="1:9" s="305" customFormat="1" ht="12">
      <c r="A16" s="308" t="s">
        <v>76</v>
      </c>
      <c r="B16" s="309" t="s">
        <v>810</v>
      </c>
      <c r="C16" s="561">
        <v>946</v>
      </c>
      <c r="D16" s="561">
        <v>0</v>
      </c>
      <c r="E16" s="561">
        <v>0</v>
      </c>
      <c r="F16" s="561">
        <v>549</v>
      </c>
      <c r="G16" s="561">
        <v>13</v>
      </c>
      <c r="H16" s="561">
        <v>0</v>
      </c>
      <c r="I16" s="562">
        <f t="shared" si="0"/>
        <v>562</v>
      </c>
    </row>
    <row r="17" spans="1:9" s="305" customFormat="1" ht="12">
      <c r="A17" s="310" t="s">
        <v>567</v>
      </c>
      <c r="B17" s="311" t="s">
        <v>811</v>
      </c>
      <c r="C17" s="562">
        <f aca="true" t="shared" si="1" ref="C17:H17">C12+C13+C15+C16</f>
        <v>2318869</v>
      </c>
      <c r="D17" s="562">
        <f t="shared" si="1"/>
        <v>0</v>
      </c>
      <c r="E17" s="562">
        <f t="shared" si="1"/>
        <v>0</v>
      </c>
      <c r="F17" s="562">
        <f t="shared" si="1"/>
        <v>9807</v>
      </c>
      <c r="G17" s="562">
        <f t="shared" si="1"/>
        <v>55</v>
      </c>
      <c r="H17" s="562">
        <f t="shared" si="1"/>
        <v>19</v>
      </c>
      <c r="I17" s="563">
        <f t="shared" si="0"/>
        <v>9843</v>
      </c>
    </row>
    <row r="18" spans="1:9" s="305" customFormat="1" ht="18" customHeight="1">
      <c r="A18" s="306" t="s">
        <v>812</v>
      </c>
      <c r="B18" s="313"/>
      <c r="C18" s="562"/>
      <c r="D18" s="562"/>
      <c r="E18" s="562"/>
      <c r="F18" s="562"/>
      <c r="G18" s="562"/>
      <c r="H18" s="562"/>
      <c r="I18" s="562"/>
    </row>
    <row r="19" spans="1:16" s="305" customFormat="1" ht="12">
      <c r="A19" s="308" t="s">
        <v>803</v>
      </c>
      <c r="B19" s="309" t="s">
        <v>813</v>
      </c>
      <c r="C19" s="564">
        <v>4303434</v>
      </c>
      <c r="D19" s="564">
        <v>0</v>
      </c>
      <c r="E19" s="564">
        <v>0</v>
      </c>
      <c r="F19" s="564">
        <v>50232</v>
      </c>
      <c r="G19" s="564">
        <v>6601</v>
      </c>
      <c r="H19" s="564">
        <v>4980</v>
      </c>
      <c r="I19" s="562">
        <f t="shared" si="0"/>
        <v>51853</v>
      </c>
      <c r="J19" s="312"/>
      <c r="K19" s="312"/>
      <c r="L19" s="312"/>
      <c r="M19" s="312"/>
      <c r="N19" s="312"/>
      <c r="O19" s="312"/>
      <c r="P19" s="312"/>
    </row>
    <row r="20" spans="1:16" s="305" customFormat="1" ht="12">
      <c r="A20" s="308" t="s">
        <v>814</v>
      </c>
      <c r="B20" s="309" t="s">
        <v>815</v>
      </c>
      <c r="C20" s="564">
        <v>0</v>
      </c>
      <c r="D20" s="564">
        <v>0</v>
      </c>
      <c r="E20" s="564">
        <v>0</v>
      </c>
      <c r="F20" s="564">
        <v>0</v>
      </c>
      <c r="G20" s="564">
        <v>0</v>
      </c>
      <c r="H20" s="564">
        <v>0</v>
      </c>
      <c r="I20" s="562">
        <f t="shared" si="0"/>
        <v>0</v>
      </c>
      <c r="J20" s="312"/>
      <c r="K20" s="312"/>
      <c r="L20" s="312"/>
      <c r="M20" s="312"/>
      <c r="N20" s="312"/>
      <c r="O20" s="312"/>
      <c r="P20" s="312"/>
    </row>
    <row r="21" spans="1:16" s="305" customFormat="1" ht="12">
      <c r="A21" s="308" t="s">
        <v>816</v>
      </c>
      <c r="B21" s="309" t="s">
        <v>817</v>
      </c>
      <c r="C21" s="564">
        <v>3467426</v>
      </c>
      <c r="D21" s="564">
        <v>0</v>
      </c>
      <c r="E21" s="564">
        <v>0</v>
      </c>
      <c r="F21" s="564">
        <v>18390</v>
      </c>
      <c r="G21" s="564">
        <v>271</v>
      </c>
      <c r="H21" s="564">
        <v>868</v>
      </c>
      <c r="I21" s="562">
        <f t="shared" si="0"/>
        <v>17793</v>
      </c>
      <c r="J21" s="312"/>
      <c r="K21" s="312"/>
      <c r="L21" s="312"/>
      <c r="M21" s="312"/>
      <c r="N21" s="312"/>
      <c r="O21" s="312"/>
      <c r="P21" s="312"/>
    </row>
    <row r="22" spans="1:16" s="305" customFormat="1" ht="12">
      <c r="A22" s="308" t="s">
        <v>818</v>
      </c>
      <c r="B22" s="309" t="s">
        <v>819</v>
      </c>
      <c r="C22" s="564">
        <v>0</v>
      </c>
      <c r="D22" s="564">
        <v>0</v>
      </c>
      <c r="E22" s="564">
        <v>0</v>
      </c>
      <c r="F22" s="564">
        <v>0</v>
      </c>
      <c r="G22" s="564">
        <v>0</v>
      </c>
      <c r="H22" s="564">
        <v>0</v>
      </c>
      <c r="I22" s="562">
        <f t="shared" si="0"/>
        <v>0</v>
      </c>
      <c r="J22" s="312"/>
      <c r="K22" s="312"/>
      <c r="L22" s="312"/>
      <c r="M22" s="312"/>
      <c r="N22" s="312"/>
      <c r="O22" s="312"/>
      <c r="P22" s="312"/>
    </row>
    <row r="23" spans="1:16" s="305" customFormat="1" ht="12">
      <c r="A23" s="308" t="s">
        <v>820</v>
      </c>
      <c r="B23" s="309" t="s">
        <v>821</v>
      </c>
      <c r="C23" s="564">
        <v>5431636</v>
      </c>
      <c r="D23" s="564">
        <v>0</v>
      </c>
      <c r="E23" s="564">
        <v>0</v>
      </c>
      <c r="F23" s="564">
        <v>4980</v>
      </c>
      <c r="G23" s="564">
        <v>2722</v>
      </c>
      <c r="H23" s="564">
        <v>1853</v>
      </c>
      <c r="I23" s="562">
        <v>0</v>
      </c>
      <c r="J23" s="312"/>
      <c r="K23" s="312"/>
      <c r="L23" s="312"/>
      <c r="M23" s="312"/>
      <c r="N23" s="312"/>
      <c r="O23" s="312"/>
      <c r="P23" s="312"/>
    </row>
    <row r="24" spans="1:16" s="305" customFormat="1" ht="12">
      <c r="A24" s="308" t="s">
        <v>822</v>
      </c>
      <c r="B24" s="309" t="s">
        <v>823</v>
      </c>
      <c r="C24" s="564">
        <v>8925172</v>
      </c>
      <c r="D24" s="564">
        <v>0</v>
      </c>
      <c r="E24" s="564">
        <v>0</v>
      </c>
      <c r="F24" s="564">
        <v>13339</v>
      </c>
      <c r="G24" s="564">
        <v>0</v>
      </c>
      <c r="H24" s="564">
        <v>0</v>
      </c>
      <c r="I24" s="562">
        <f t="shared" si="0"/>
        <v>13339</v>
      </c>
      <c r="J24" s="312"/>
      <c r="K24" s="312"/>
      <c r="L24" s="312"/>
      <c r="M24" s="312"/>
      <c r="N24" s="312"/>
      <c r="O24" s="312"/>
      <c r="P24" s="312"/>
    </row>
    <row r="25" spans="1:16" s="305" customFormat="1" ht="12">
      <c r="A25" s="314" t="s">
        <v>824</v>
      </c>
      <c r="B25" s="315" t="s">
        <v>825</v>
      </c>
      <c r="C25" s="564">
        <v>14</v>
      </c>
      <c r="D25" s="564">
        <v>0</v>
      </c>
      <c r="E25" s="564">
        <v>0</v>
      </c>
      <c r="F25" s="564">
        <v>11224</v>
      </c>
      <c r="G25" s="564">
        <v>6872</v>
      </c>
      <c r="H25" s="564">
        <v>4874</v>
      </c>
      <c r="I25" s="562">
        <f>(F25+G25-H25)</f>
        <v>13222</v>
      </c>
      <c r="J25" s="312"/>
      <c r="K25" s="312"/>
      <c r="L25" s="312"/>
      <c r="M25" s="312"/>
      <c r="N25" s="312"/>
      <c r="O25" s="312"/>
      <c r="P25" s="312"/>
    </row>
    <row r="26" spans="1:16" s="305" customFormat="1" ht="12">
      <c r="A26" s="310" t="s">
        <v>826</v>
      </c>
      <c r="B26" s="311" t="s">
        <v>827</v>
      </c>
      <c r="C26" s="562">
        <f>SUM(C19:C25)</f>
        <v>22127682</v>
      </c>
      <c r="D26" s="565">
        <v>0</v>
      </c>
      <c r="E26" s="565">
        <v>0</v>
      </c>
      <c r="F26" s="565">
        <f>SUM(F19:F25)</f>
        <v>98165</v>
      </c>
      <c r="G26" s="565">
        <f>SUM(G19:G25)</f>
        <v>16466</v>
      </c>
      <c r="H26" s="565">
        <f>SUM(H19:H25)</f>
        <v>12575</v>
      </c>
      <c r="I26" s="563">
        <f t="shared" si="0"/>
        <v>102056</v>
      </c>
      <c r="J26" s="312"/>
      <c r="K26" s="312"/>
      <c r="L26" s="312"/>
      <c r="M26" s="312"/>
      <c r="N26" s="312"/>
      <c r="O26" s="312"/>
      <c r="P26" s="312"/>
    </row>
    <row r="28" spans="8:9" ht="15" customHeight="1">
      <c r="H28" s="359"/>
      <c r="I28" s="360"/>
    </row>
    <row r="29" spans="1:17" ht="15" customHeight="1">
      <c r="A29" s="362" t="str">
        <f>'справка №1-БАЛАНС'!A96</f>
        <v>Дата на съставяне: 26.02.2015 г.</v>
      </c>
      <c r="B29" s="362"/>
      <c r="C29" s="364" t="s">
        <v>866</v>
      </c>
      <c r="D29" s="364"/>
      <c r="E29" s="363"/>
      <c r="F29" s="361"/>
      <c r="G29" s="364"/>
      <c r="H29" s="364" t="s">
        <v>864</v>
      </c>
      <c r="I29" s="364"/>
      <c r="J29" s="630"/>
      <c r="K29" s="630"/>
      <c r="L29" s="630"/>
      <c r="M29" s="630"/>
      <c r="N29" s="622"/>
      <c r="O29" s="623"/>
      <c r="P29" s="623"/>
      <c r="Q29" s="623"/>
    </row>
    <row r="30" spans="1:17" ht="14.25">
      <c r="A30" s="365"/>
      <c r="B30" s="365"/>
      <c r="C30" s="579" t="str">
        <f>'справка №3-ОПП по прекия метод'!C50:D50</f>
        <v>( И.Христов )</v>
      </c>
      <c r="D30" s="579"/>
      <c r="E30" s="366"/>
      <c r="F30" s="479"/>
      <c r="G30" s="365"/>
      <c r="H30" s="579" t="s">
        <v>867</v>
      </c>
      <c r="I30" s="579"/>
      <c r="J30" s="365"/>
      <c r="K30" s="365"/>
      <c r="L30" s="365"/>
      <c r="M30" s="365"/>
      <c r="N30" s="365"/>
      <c r="O30" s="624"/>
      <c r="P30" s="624"/>
      <c r="Q30" s="365"/>
    </row>
    <row r="31" spans="1:9" ht="12.75">
      <c r="A31" s="56"/>
      <c r="B31" s="56"/>
      <c r="C31" s="56"/>
      <c r="D31" s="56"/>
      <c r="E31" s="56"/>
      <c r="F31" s="481"/>
      <c r="G31" s="56"/>
      <c r="H31" s="56"/>
      <c r="I31" s="56"/>
    </row>
    <row r="32" spans="1:9" ht="12.75">
      <c r="A32" s="56"/>
      <c r="B32" s="56"/>
      <c r="C32" s="56"/>
      <c r="D32" s="56"/>
      <c r="E32" s="56"/>
      <c r="F32" s="481"/>
      <c r="G32" s="56"/>
      <c r="H32" s="451"/>
      <c r="I32" s="452"/>
    </row>
    <row r="33" spans="1:9" ht="12.75">
      <c r="A33" s="56"/>
      <c r="B33" s="56"/>
      <c r="C33" s="56"/>
      <c r="D33" s="56"/>
      <c r="E33" s="56"/>
      <c r="F33" s="482"/>
      <c r="G33" s="56"/>
      <c r="H33" s="56"/>
      <c r="I33" s="453"/>
    </row>
    <row r="34" spans="1:9" ht="12.75">
      <c r="A34" s="56"/>
      <c r="B34" s="56"/>
      <c r="C34" s="56"/>
      <c r="D34" s="56"/>
      <c r="E34" s="56"/>
      <c r="F34" s="481"/>
      <c r="G34" s="56"/>
      <c r="H34" s="56"/>
      <c r="I34" s="452"/>
    </row>
    <row r="35" spans="1:9" ht="12.75">
      <c r="A35" s="56"/>
      <c r="B35" s="56"/>
      <c r="C35" s="56"/>
      <c r="D35" s="56"/>
      <c r="E35" s="56"/>
      <c r="F35" s="480"/>
      <c r="G35" s="56"/>
      <c r="H35" s="56"/>
      <c r="I35" s="56"/>
    </row>
  </sheetData>
  <sheetProtection/>
  <mergeCells count="9">
    <mergeCell ref="N29:Q29"/>
    <mergeCell ref="H30:I30"/>
    <mergeCell ref="O30:P30"/>
    <mergeCell ref="C30:D30"/>
    <mergeCell ref="B4:F4"/>
    <mergeCell ref="G4:H4"/>
    <mergeCell ref="B5:F5"/>
    <mergeCell ref="G5:H5"/>
    <mergeCell ref="J29:M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H26 F33 C12:H16 C19:H25">
      <formula1>0</formula1>
      <formula2>9999999999999990</formula2>
    </dataValidation>
  </dataValidations>
  <printOptions/>
  <pageMargins left="0.75" right="0.48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1:Q84"/>
  <sheetViews>
    <sheetView zoomScalePageLayoutView="0" workbookViewId="0" topLeftCell="A55">
      <selection activeCell="I77" sqref="I77"/>
    </sheetView>
  </sheetViews>
  <sheetFormatPr defaultColWidth="10.7109375" defaultRowHeight="12.75"/>
  <cols>
    <col min="1" max="1" width="2.28125" style="316" customWidth="1"/>
    <col min="2" max="2" width="34.00390625" style="316" customWidth="1"/>
    <col min="3" max="3" width="8.140625" style="350" customWidth="1"/>
    <col min="4" max="4" width="10.7109375" style="678" customWidth="1"/>
    <col min="5" max="5" width="10.8515625" style="316" customWidth="1"/>
    <col min="6" max="7" width="16.28125" style="316" customWidth="1"/>
    <col min="8" max="16384" width="10.7109375" style="316" customWidth="1"/>
  </cols>
  <sheetData>
    <row r="1" spans="2:7" ht="15.75" customHeight="1">
      <c r="B1" s="317"/>
      <c r="C1" s="318"/>
      <c r="D1" s="647"/>
      <c r="E1" s="317"/>
      <c r="F1" s="317"/>
      <c r="G1" s="317"/>
    </row>
    <row r="2" spans="2:7" ht="12.75" customHeight="1">
      <c r="B2" s="319" t="s">
        <v>828</v>
      </c>
      <c r="C2" s="319"/>
      <c r="D2" s="648"/>
      <c r="E2" s="319"/>
      <c r="F2" s="319"/>
      <c r="G2" s="319"/>
    </row>
    <row r="3" spans="2:7" ht="12.75" customHeight="1">
      <c r="B3" s="319" t="s">
        <v>829</v>
      </c>
      <c r="C3" s="319"/>
      <c r="D3" s="648"/>
      <c r="E3" s="319"/>
      <c r="F3" s="319"/>
      <c r="G3" s="319"/>
    </row>
    <row r="4" spans="2:7" ht="12.75" customHeight="1">
      <c r="B4" s="320"/>
      <c r="C4" s="321"/>
      <c r="D4" s="649"/>
      <c r="E4" s="320"/>
      <c r="F4" s="320"/>
      <c r="G4" s="320"/>
    </row>
    <row r="5" spans="2:7" ht="12.75" customHeight="1">
      <c r="B5" s="322" t="s">
        <v>526</v>
      </c>
      <c r="C5" s="631" t="str">
        <f>'справка №1-БАЛАНС'!E3</f>
        <v>ЕВРОХОЛД БЪЛГАРИЯ АД</v>
      </c>
      <c r="D5" s="632"/>
      <c r="E5" s="632"/>
      <c r="F5" s="650" t="s">
        <v>1</v>
      </c>
      <c r="G5" s="651">
        <f>'справка №1-БАЛАНС'!H3</f>
        <v>175187337</v>
      </c>
    </row>
    <row r="6" spans="2:14" ht="15" customHeight="1">
      <c r="B6" s="323" t="s">
        <v>830</v>
      </c>
      <c r="C6" s="633" t="str">
        <f>'справка № 2-ОТЧЕТ ЗА ДОХОДИТЕ'!B4</f>
        <v>01.01.2014-31.12.2014 г.</v>
      </c>
      <c r="D6" s="633"/>
      <c r="E6" s="652"/>
      <c r="F6" s="653" t="s">
        <v>3</v>
      </c>
      <c r="G6" s="654"/>
      <c r="H6" s="324"/>
      <c r="I6" s="324"/>
      <c r="J6" s="324"/>
      <c r="K6" s="324"/>
      <c r="L6" s="324"/>
      <c r="M6" s="324"/>
      <c r="N6" s="324"/>
    </row>
    <row r="7" spans="3:14" s="325" customFormat="1" ht="15" customHeight="1">
      <c r="C7" s="634" t="s">
        <v>862</v>
      </c>
      <c r="D7" s="634"/>
      <c r="E7" s="634"/>
      <c r="F7" s="326"/>
      <c r="G7" s="655" t="s">
        <v>274</v>
      </c>
      <c r="H7" s="326"/>
      <c r="I7" s="326"/>
      <c r="J7" s="326"/>
      <c r="K7" s="326"/>
      <c r="L7" s="326"/>
      <c r="M7" s="326"/>
      <c r="N7" s="326"/>
    </row>
    <row r="8" spans="2:16" s="327" customFormat="1" ht="84">
      <c r="B8" s="328" t="s">
        <v>831</v>
      </c>
      <c r="C8" s="329" t="s">
        <v>8</v>
      </c>
      <c r="D8" s="656" t="s">
        <v>832</v>
      </c>
      <c r="E8" s="331" t="s">
        <v>833</v>
      </c>
      <c r="F8" s="331" t="s">
        <v>834</v>
      </c>
      <c r="G8" s="331" t="s">
        <v>835</v>
      </c>
      <c r="H8" s="330"/>
      <c r="I8" s="330"/>
      <c r="J8" s="330"/>
      <c r="K8" s="330"/>
      <c r="L8" s="330"/>
      <c r="M8" s="330"/>
      <c r="N8" s="330"/>
      <c r="O8" s="330"/>
      <c r="P8" s="330"/>
    </row>
    <row r="9" spans="2:7" s="327" customFormat="1" ht="12">
      <c r="B9" s="331" t="s">
        <v>12</v>
      </c>
      <c r="C9" s="329" t="s">
        <v>13</v>
      </c>
      <c r="D9" s="656">
        <v>1</v>
      </c>
      <c r="E9" s="331">
        <v>2</v>
      </c>
      <c r="F9" s="331">
        <v>3</v>
      </c>
      <c r="G9" s="331">
        <v>4</v>
      </c>
    </row>
    <row r="10" spans="2:7" ht="14.25" customHeight="1">
      <c r="B10" s="332" t="s">
        <v>836</v>
      </c>
      <c r="C10" s="333"/>
      <c r="D10" s="657"/>
      <c r="E10" s="658"/>
      <c r="F10" s="658"/>
      <c r="G10" s="658"/>
    </row>
    <row r="11" spans="2:7" ht="24.75" customHeight="1">
      <c r="B11" s="334" t="s">
        <v>850</v>
      </c>
      <c r="C11" s="335"/>
      <c r="D11" s="659"/>
      <c r="E11" s="659"/>
      <c r="F11" s="659"/>
      <c r="G11" s="660">
        <f>D11-F11</f>
        <v>0</v>
      </c>
    </row>
    <row r="12" spans="2:8" ht="12">
      <c r="B12" s="336" t="s">
        <v>543</v>
      </c>
      <c r="C12" s="335"/>
      <c r="D12" s="566"/>
      <c r="E12" s="566"/>
      <c r="F12" s="566"/>
      <c r="G12" s="660">
        <f aca="true" t="shared" si="0" ref="G12:G17">D12-F12</f>
        <v>0</v>
      </c>
      <c r="H12" s="337"/>
    </row>
    <row r="13" spans="2:7" ht="12">
      <c r="B13" s="334" t="s">
        <v>546</v>
      </c>
      <c r="C13" s="335"/>
      <c r="D13" s="566"/>
      <c r="E13" s="566"/>
      <c r="F13" s="566"/>
      <c r="G13" s="660">
        <f t="shared" si="0"/>
        <v>0</v>
      </c>
    </row>
    <row r="14" spans="2:7" ht="12">
      <c r="B14" s="334" t="s">
        <v>549</v>
      </c>
      <c r="C14" s="335"/>
      <c r="D14" s="566"/>
      <c r="E14" s="566"/>
      <c r="F14" s="566"/>
      <c r="G14" s="660">
        <f t="shared" si="0"/>
        <v>0</v>
      </c>
    </row>
    <row r="15" spans="2:7" ht="12">
      <c r="B15" s="336" t="s">
        <v>552</v>
      </c>
      <c r="C15" s="335"/>
      <c r="D15" s="566"/>
      <c r="E15" s="566"/>
      <c r="F15" s="566"/>
      <c r="G15" s="660">
        <f t="shared" si="0"/>
        <v>0</v>
      </c>
    </row>
    <row r="16" spans="2:7" ht="12">
      <c r="B16" s="334" t="s">
        <v>555</v>
      </c>
      <c r="C16" s="335"/>
      <c r="D16" s="566"/>
      <c r="E16" s="566"/>
      <c r="F16" s="566"/>
      <c r="G16" s="660">
        <f t="shared" si="0"/>
        <v>0</v>
      </c>
    </row>
    <row r="17" spans="2:7" ht="12">
      <c r="B17" s="334" t="s">
        <v>837</v>
      </c>
      <c r="C17" s="335"/>
      <c r="D17" s="566"/>
      <c r="E17" s="566"/>
      <c r="F17" s="566"/>
      <c r="G17" s="660">
        <f t="shared" si="0"/>
        <v>0</v>
      </c>
    </row>
    <row r="18" spans="2:17" ht="11.25" customHeight="1">
      <c r="B18" s="338" t="s">
        <v>567</v>
      </c>
      <c r="C18" s="339" t="s">
        <v>838</v>
      </c>
      <c r="D18" s="661">
        <f>SUM(D11:D17)</f>
        <v>0</v>
      </c>
      <c r="E18" s="661"/>
      <c r="F18" s="661">
        <f>SUM(F12:F17)</f>
        <v>0</v>
      </c>
      <c r="G18" s="662">
        <f>SUM(G11:G17)</f>
        <v>0</v>
      </c>
      <c r="H18" s="340"/>
      <c r="I18" s="340"/>
      <c r="J18" s="340"/>
      <c r="K18" s="340"/>
      <c r="L18" s="340"/>
      <c r="M18" s="340"/>
      <c r="N18" s="340"/>
      <c r="O18" s="340"/>
      <c r="P18" s="340"/>
      <c r="Q18" s="340"/>
    </row>
    <row r="19" spans="2:7" ht="27" customHeight="1">
      <c r="B19" s="334" t="s">
        <v>839</v>
      </c>
      <c r="C19" s="341"/>
      <c r="D19" s="663"/>
      <c r="E19" s="663"/>
      <c r="F19" s="663"/>
      <c r="G19" s="664"/>
    </row>
    <row r="20" spans="2:7" ht="12">
      <c r="B20" s="334" t="s">
        <v>543</v>
      </c>
      <c r="C20" s="341"/>
      <c r="D20" s="566"/>
      <c r="E20" s="566"/>
      <c r="F20" s="566"/>
      <c r="G20" s="660">
        <f aca="true" t="shared" si="1" ref="G20:G25">D20-F20</f>
        <v>0</v>
      </c>
    </row>
    <row r="21" spans="2:7" ht="12">
      <c r="B21" s="334" t="s">
        <v>546</v>
      </c>
      <c r="C21" s="341"/>
      <c r="D21" s="566"/>
      <c r="E21" s="566"/>
      <c r="F21" s="566"/>
      <c r="G21" s="660">
        <f t="shared" si="1"/>
        <v>0</v>
      </c>
    </row>
    <row r="22" spans="2:7" ht="12">
      <c r="B22" s="334" t="s">
        <v>549</v>
      </c>
      <c r="C22" s="341"/>
      <c r="D22" s="566"/>
      <c r="E22" s="566"/>
      <c r="F22" s="566"/>
      <c r="G22" s="660">
        <f t="shared" si="1"/>
        <v>0</v>
      </c>
    </row>
    <row r="23" spans="2:7" ht="12">
      <c r="B23" s="334" t="s">
        <v>552</v>
      </c>
      <c r="C23" s="341"/>
      <c r="D23" s="566"/>
      <c r="E23" s="566"/>
      <c r="F23" s="566"/>
      <c r="G23" s="660">
        <f t="shared" si="1"/>
        <v>0</v>
      </c>
    </row>
    <row r="24" spans="2:7" ht="12">
      <c r="B24" s="334" t="s">
        <v>555</v>
      </c>
      <c r="C24" s="341"/>
      <c r="D24" s="566"/>
      <c r="E24" s="566"/>
      <c r="F24" s="566"/>
      <c r="G24" s="660">
        <f t="shared" si="1"/>
        <v>0</v>
      </c>
    </row>
    <row r="25" spans="2:7" ht="12">
      <c r="B25" s="334" t="s">
        <v>837</v>
      </c>
      <c r="C25" s="341"/>
      <c r="D25" s="566"/>
      <c r="E25" s="566"/>
      <c r="F25" s="566"/>
      <c r="G25" s="660">
        <f t="shared" si="1"/>
        <v>0</v>
      </c>
    </row>
    <row r="26" spans="2:17" ht="15" customHeight="1">
      <c r="B26" s="338" t="s">
        <v>826</v>
      </c>
      <c r="C26" s="339" t="s">
        <v>840</v>
      </c>
      <c r="D26" s="661">
        <f>SUM(D20:D25)</f>
        <v>0</v>
      </c>
      <c r="E26" s="661"/>
      <c r="F26" s="661">
        <f>SUM(F20:F25)</f>
        <v>0</v>
      </c>
      <c r="G26" s="662">
        <f>SUM(G20:G25)</f>
        <v>0</v>
      </c>
      <c r="H26" s="340"/>
      <c r="I26" s="432"/>
      <c r="J26" s="432"/>
      <c r="K26" s="432"/>
      <c r="L26" s="432"/>
      <c r="M26" s="432"/>
      <c r="N26" s="432"/>
      <c r="O26" s="340"/>
      <c r="P26" s="340"/>
      <c r="Q26" s="340"/>
    </row>
    <row r="27" spans="2:14" ht="23.25" customHeight="1">
      <c r="B27" s="334" t="s">
        <v>841</v>
      </c>
      <c r="C27" s="341"/>
      <c r="D27" s="663"/>
      <c r="E27" s="663"/>
      <c r="F27" s="663"/>
      <c r="G27" s="664"/>
      <c r="I27" s="433"/>
      <c r="J27" s="433"/>
      <c r="K27" s="433"/>
      <c r="L27" s="433"/>
      <c r="M27" s="433"/>
      <c r="N27" s="433"/>
    </row>
    <row r="28" spans="2:14" ht="14.25" customHeight="1">
      <c r="B28" s="334" t="s">
        <v>842</v>
      </c>
      <c r="C28" s="341"/>
      <c r="D28" s="644">
        <v>1</v>
      </c>
      <c r="E28" s="645">
        <v>0.2002</v>
      </c>
      <c r="F28" s="665"/>
      <c r="G28" s="660">
        <f>D28-F28</f>
        <v>1</v>
      </c>
      <c r="I28" s="432"/>
      <c r="J28" s="432"/>
      <c r="K28" s="432"/>
      <c r="L28" s="432"/>
      <c r="M28" s="432"/>
      <c r="N28" s="432"/>
    </row>
    <row r="29" spans="2:14" ht="13.5" customHeight="1">
      <c r="B29" s="334" t="s">
        <v>546</v>
      </c>
      <c r="C29" s="341"/>
      <c r="D29" s="644"/>
      <c r="E29" s="645"/>
      <c r="F29" s="665"/>
      <c r="G29" s="660">
        <f>D29-F29</f>
        <v>0</v>
      </c>
      <c r="I29" s="432"/>
      <c r="J29" s="432"/>
      <c r="K29" s="432"/>
      <c r="L29" s="432"/>
      <c r="M29" s="432"/>
      <c r="N29" s="432"/>
    </row>
    <row r="30" spans="2:14" ht="15.75" customHeight="1">
      <c r="B30" s="509" t="s">
        <v>549</v>
      </c>
      <c r="C30" s="341"/>
      <c r="D30" s="644"/>
      <c r="E30" s="645"/>
      <c r="F30" s="665"/>
      <c r="G30" s="660">
        <v>0</v>
      </c>
      <c r="I30" s="434"/>
      <c r="J30" s="434"/>
      <c r="K30" s="434"/>
      <c r="L30" s="432"/>
      <c r="M30" s="432"/>
      <c r="N30" s="432"/>
    </row>
    <row r="31" spans="2:14" ht="12">
      <c r="B31" s="334" t="s">
        <v>552</v>
      </c>
      <c r="C31" s="341"/>
      <c r="D31" s="644"/>
      <c r="E31" s="645"/>
      <c r="F31" s="665"/>
      <c r="G31" s="660">
        <f>D31-F31</f>
        <v>0</v>
      </c>
      <c r="I31" s="432"/>
      <c r="J31" s="432"/>
      <c r="K31" s="432"/>
      <c r="L31" s="432"/>
      <c r="M31" s="432"/>
      <c r="N31" s="432"/>
    </row>
    <row r="32" spans="2:14" ht="12">
      <c r="B32" s="334" t="s">
        <v>555</v>
      </c>
      <c r="C32" s="335"/>
      <c r="D32" s="644"/>
      <c r="E32" s="645"/>
      <c r="F32" s="665"/>
      <c r="G32" s="660">
        <f>D32-F32</f>
        <v>0</v>
      </c>
      <c r="I32" s="432"/>
      <c r="J32" s="432"/>
      <c r="K32" s="432"/>
      <c r="L32" s="432"/>
      <c r="M32" s="432"/>
      <c r="N32" s="432"/>
    </row>
    <row r="33" spans="2:14" ht="12">
      <c r="B33" s="334" t="s">
        <v>837</v>
      </c>
      <c r="C33" s="335"/>
      <c r="D33" s="644"/>
      <c r="E33" s="665"/>
      <c r="F33" s="665"/>
      <c r="G33" s="660">
        <f>D33-F33</f>
        <v>0</v>
      </c>
      <c r="I33" s="432"/>
      <c r="J33" s="432"/>
      <c r="K33" s="432"/>
      <c r="L33" s="432"/>
      <c r="M33" s="432"/>
      <c r="N33" s="432"/>
    </row>
    <row r="34" spans="2:17" ht="12" customHeight="1">
      <c r="B34" s="338" t="s">
        <v>843</v>
      </c>
      <c r="C34" s="339" t="s">
        <v>844</v>
      </c>
      <c r="D34" s="661">
        <f>SUM(D28:D33)</f>
        <v>1</v>
      </c>
      <c r="E34" s="661"/>
      <c r="F34" s="661">
        <f>SUM(F28:F33)</f>
        <v>0</v>
      </c>
      <c r="G34" s="662">
        <f>SUM(G28:G33)</f>
        <v>1</v>
      </c>
      <c r="H34" s="340"/>
      <c r="I34" s="436"/>
      <c r="J34" s="432"/>
      <c r="K34" s="432"/>
      <c r="L34" s="432"/>
      <c r="M34" s="432"/>
      <c r="N34" s="432"/>
      <c r="O34" s="340"/>
      <c r="P34" s="340"/>
      <c r="Q34" s="340"/>
    </row>
    <row r="35" spans="2:14" ht="18.75" customHeight="1">
      <c r="B35" s="334" t="s">
        <v>845</v>
      </c>
      <c r="C35" s="341"/>
      <c r="D35" s="663"/>
      <c r="E35" s="663"/>
      <c r="F35" s="663"/>
      <c r="G35" s="664"/>
      <c r="I35" s="435"/>
      <c r="J35" s="433"/>
      <c r="K35" s="433"/>
      <c r="L35" s="433"/>
      <c r="M35" s="433"/>
      <c r="N35" s="433"/>
    </row>
    <row r="36" spans="2:14" ht="12.75">
      <c r="B36" s="679" t="s">
        <v>873</v>
      </c>
      <c r="C36" s="342"/>
      <c r="D36" s="644">
        <v>984</v>
      </c>
      <c r="E36" s="642">
        <v>0.0605</v>
      </c>
      <c r="F36" s="680">
        <v>984</v>
      </c>
      <c r="G36" s="660">
        <f aca="true" t="shared" si="2" ref="G36:G42">D36-F36</f>
        <v>0</v>
      </c>
      <c r="I36" s="432"/>
      <c r="J36" s="432"/>
      <c r="K36" s="432"/>
      <c r="L36" s="432"/>
      <c r="M36" s="432"/>
      <c r="N36" s="432"/>
    </row>
    <row r="37" spans="2:14" ht="12.75">
      <c r="B37" s="336" t="s">
        <v>879</v>
      </c>
      <c r="C37" s="335"/>
      <c r="D37" s="681">
        <v>178</v>
      </c>
      <c r="E37" s="682">
        <v>0.0065</v>
      </c>
      <c r="F37" s="643"/>
      <c r="G37" s="660">
        <f t="shared" si="2"/>
        <v>178</v>
      </c>
      <c r="I37" s="432"/>
      <c r="J37" s="432"/>
      <c r="K37" s="432"/>
      <c r="L37" s="432"/>
      <c r="M37" s="432"/>
      <c r="N37" s="432"/>
    </row>
    <row r="38" spans="2:14" ht="15" customHeight="1">
      <c r="B38" s="679" t="s">
        <v>880</v>
      </c>
      <c r="C38" s="343"/>
      <c r="D38" s="641">
        <v>80</v>
      </c>
      <c r="E38" s="642">
        <v>0.19</v>
      </c>
      <c r="F38" s="643"/>
      <c r="G38" s="660">
        <f t="shared" si="2"/>
        <v>80</v>
      </c>
      <c r="I38" s="436"/>
      <c r="J38" s="432"/>
      <c r="K38" s="432"/>
      <c r="L38" s="432"/>
      <c r="M38" s="432"/>
      <c r="N38" s="432"/>
    </row>
    <row r="39" spans="2:14" ht="12">
      <c r="B39" s="334" t="s">
        <v>552</v>
      </c>
      <c r="C39" s="335"/>
      <c r="D39" s="566"/>
      <c r="E39" s="566"/>
      <c r="F39" s="566"/>
      <c r="G39" s="660">
        <f t="shared" si="2"/>
        <v>0</v>
      </c>
      <c r="I39" s="432"/>
      <c r="J39" s="432"/>
      <c r="K39" s="432"/>
      <c r="L39" s="432"/>
      <c r="M39" s="432"/>
      <c r="N39" s="432"/>
    </row>
    <row r="40" spans="2:14" ht="12">
      <c r="B40" s="334" t="s">
        <v>555</v>
      </c>
      <c r="C40" s="335"/>
      <c r="D40" s="566"/>
      <c r="E40" s="566"/>
      <c r="F40" s="566"/>
      <c r="G40" s="660">
        <f t="shared" si="2"/>
        <v>0</v>
      </c>
      <c r="I40" s="436"/>
      <c r="J40" s="432"/>
      <c r="K40" s="432"/>
      <c r="L40" s="432"/>
      <c r="M40" s="432"/>
      <c r="N40" s="432"/>
    </row>
    <row r="41" spans="2:14" ht="12">
      <c r="B41" s="334" t="s">
        <v>837</v>
      </c>
      <c r="C41" s="335"/>
      <c r="D41" s="566">
        <v>0</v>
      </c>
      <c r="E41" s="566"/>
      <c r="F41" s="566"/>
      <c r="G41" s="660">
        <f t="shared" si="2"/>
        <v>0</v>
      </c>
      <c r="I41" s="432"/>
      <c r="J41" s="432"/>
      <c r="K41" s="432"/>
      <c r="L41" s="432"/>
      <c r="M41" s="432"/>
      <c r="N41" s="432"/>
    </row>
    <row r="42" spans="2:14" ht="12">
      <c r="B42" s="334">
        <v>7</v>
      </c>
      <c r="C42" s="335"/>
      <c r="D42" s="566"/>
      <c r="E42" s="566"/>
      <c r="F42" s="566"/>
      <c r="G42" s="660">
        <f t="shared" si="2"/>
        <v>0</v>
      </c>
      <c r="I42" s="432"/>
      <c r="J42" s="432"/>
      <c r="K42" s="432"/>
      <c r="L42" s="432"/>
      <c r="M42" s="432"/>
      <c r="N42" s="432"/>
    </row>
    <row r="43" spans="2:14" ht="12">
      <c r="B43" s="334">
        <v>8</v>
      </c>
      <c r="C43" s="335"/>
      <c r="D43" s="566"/>
      <c r="E43" s="566"/>
      <c r="F43" s="566"/>
      <c r="G43" s="660">
        <f>D43-F43</f>
        <v>0</v>
      </c>
      <c r="I43" s="432"/>
      <c r="J43" s="432"/>
      <c r="K43" s="432"/>
      <c r="L43" s="432"/>
      <c r="M43" s="432"/>
      <c r="N43" s="432"/>
    </row>
    <row r="44" spans="2:14" ht="14.25" customHeight="1">
      <c r="B44" s="338" t="s">
        <v>584</v>
      </c>
      <c r="C44" s="339" t="s">
        <v>846</v>
      </c>
      <c r="D44" s="661">
        <f>SUM(D36:D43)</f>
        <v>1242</v>
      </c>
      <c r="E44" s="661"/>
      <c r="F44" s="661">
        <f>SUM(F36:F43)</f>
        <v>984</v>
      </c>
      <c r="G44" s="662">
        <f>SUM(G36:G43)</f>
        <v>258</v>
      </c>
      <c r="H44" s="340"/>
      <c r="I44" s="432"/>
      <c r="J44" s="432"/>
      <c r="K44" s="432"/>
      <c r="L44" s="432"/>
      <c r="M44" s="432"/>
      <c r="N44" s="432"/>
    </row>
    <row r="45" spans="2:14" ht="24.75" customHeight="1">
      <c r="B45" s="344" t="s">
        <v>847</v>
      </c>
      <c r="C45" s="339" t="s">
        <v>848</v>
      </c>
      <c r="D45" s="661">
        <f>D44+D34+D26+D18</f>
        <v>1243</v>
      </c>
      <c r="E45" s="661"/>
      <c r="F45" s="661">
        <f>F44+F34+F26+F18</f>
        <v>984</v>
      </c>
      <c r="G45" s="662">
        <f>G44+G34+G26+G18</f>
        <v>259</v>
      </c>
      <c r="H45" s="340"/>
      <c r="I45" s="433"/>
      <c r="J45" s="433"/>
      <c r="K45" s="432"/>
      <c r="L45" s="432"/>
      <c r="M45" s="432"/>
      <c r="N45" s="432"/>
    </row>
    <row r="46" spans="2:14" ht="15" customHeight="1">
      <c r="B46" s="332" t="s">
        <v>849</v>
      </c>
      <c r="C46" s="339"/>
      <c r="D46" s="663"/>
      <c r="E46" s="663"/>
      <c r="F46" s="663"/>
      <c r="G46" s="664"/>
      <c r="I46" s="433"/>
      <c r="J46" s="433"/>
      <c r="K46" s="432"/>
      <c r="L46" s="432"/>
      <c r="M46" s="432"/>
      <c r="N46" s="432"/>
    </row>
    <row r="47" spans="2:14" ht="23.25" customHeight="1">
      <c r="B47" s="334" t="s">
        <v>850</v>
      </c>
      <c r="C47" s="341"/>
      <c r="D47" s="663"/>
      <c r="E47" s="663"/>
      <c r="F47" s="663"/>
      <c r="G47" s="664"/>
      <c r="I47" s="436"/>
      <c r="J47" s="432"/>
      <c r="K47" s="432"/>
      <c r="L47" s="432"/>
      <c r="M47" s="432"/>
      <c r="N47" s="432"/>
    </row>
    <row r="48" spans="2:14" ht="12">
      <c r="B48" s="334" t="s">
        <v>543</v>
      </c>
      <c r="C48" s="341"/>
      <c r="D48" s="566"/>
      <c r="E48" s="566"/>
      <c r="F48" s="566"/>
      <c r="G48" s="660">
        <f>D48-F48</f>
        <v>0</v>
      </c>
      <c r="I48" s="434"/>
      <c r="J48" s="434"/>
      <c r="K48" s="434"/>
      <c r="L48" s="432"/>
      <c r="M48" s="432"/>
      <c r="N48" s="432"/>
    </row>
    <row r="49" spans="2:14" ht="12">
      <c r="B49" s="334" t="s">
        <v>546</v>
      </c>
      <c r="C49" s="341"/>
      <c r="D49" s="566"/>
      <c r="E49" s="566"/>
      <c r="F49" s="566"/>
      <c r="G49" s="660">
        <f>D49-F49</f>
        <v>0</v>
      </c>
      <c r="I49" s="432"/>
      <c r="J49" s="432"/>
      <c r="K49" s="432"/>
      <c r="L49" s="432"/>
      <c r="M49" s="432"/>
      <c r="N49" s="432"/>
    </row>
    <row r="50" spans="2:14" ht="12">
      <c r="B50" s="334" t="s">
        <v>549</v>
      </c>
      <c r="C50" s="341"/>
      <c r="D50" s="566"/>
      <c r="E50" s="566"/>
      <c r="F50" s="566"/>
      <c r="G50" s="660">
        <f>D50-F50</f>
        <v>0</v>
      </c>
      <c r="I50" s="432"/>
      <c r="J50" s="432"/>
      <c r="K50" s="432"/>
      <c r="L50" s="432"/>
      <c r="M50" s="432"/>
      <c r="N50" s="432"/>
    </row>
    <row r="51" spans="2:14" ht="12">
      <c r="B51" s="334" t="s">
        <v>552</v>
      </c>
      <c r="C51" s="341"/>
      <c r="D51" s="566"/>
      <c r="E51" s="566"/>
      <c r="F51" s="566"/>
      <c r="G51" s="660">
        <f>D51-F51</f>
        <v>0</v>
      </c>
      <c r="I51" s="432"/>
      <c r="J51" s="432"/>
      <c r="K51" s="432"/>
      <c r="L51" s="432"/>
      <c r="M51" s="432"/>
      <c r="N51" s="432"/>
    </row>
    <row r="52" spans="2:14" ht="12">
      <c r="B52" s="334" t="s">
        <v>555</v>
      </c>
      <c r="C52" s="335"/>
      <c r="D52" s="566"/>
      <c r="E52" s="566"/>
      <c r="F52" s="566"/>
      <c r="G52" s="660">
        <f>D52-F52</f>
        <v>0</v>
      </c>
      <c r="I52" s="432"/>
      <c r="J52" s="432"/>
      <c r="K52" s="432"/>
      <c r="L52" s="432"/>
      <c r="M52" s="432"/>
      <c r="N52" s="432"/>
    </row>
    <row r="53" spans="2:17" ht="15" customHeight="1">
      <c r="B53" s="338" t="s">
        <v>567</v>
      </c>
      <c r="C53" s="339" t="s">
        <v>851</v>
      </c>
      <c r="D53" s="661">
        <f>SUM(D48:D52)</f>
        <v>0</v>
      </c>
      <c r="E53" s="661"/>
      <c r="F53" s="661">
        <f>SUM(F48:F52)</f>
        <v>0</v>
      </c>
      <c r="G53" s="662">
        <f>SUM(G48:G52)</f>
        <v>0</v>
      </c>
      <c r="H53" s="340"/>
      <c r="I53" s="432"/>
      <c r="J53" s="432"/>
      <c r="K53" s="432"/>
      <c r="L53" s="432"/>
      <c r="M53" s="432"/>
      <c r="N53" s="432"/>
      <c r="O53" s="340"/>
      <c r="P53" s="340"/>
      <c r="Q53" s="340"/>
    </row>
    <row r="54" spans="2:14" ht="23.25" customHeight="1">
      <c r="B54" s="334" t="s">
        <v>839</v>
      </c>
      <c r="C54" s="341"/>
      <c r="D54" s="663"/>
      <c r="E54" s="663"/>
      <c r="F54" s="663"/>
      <c r="G54" s="664"/>
      <c r="I54" s="433"/>
      <c r="J54" s="433"/>
      <c r="K54" s="433"/>
      <c r="L54" s="433"/>
      <c r="M54" s="433"/>
      <c r="N54" s="433"/>
    </row>
    <row r="55" spans="2:14" ht="12">
      <c r="B55" s="334" t="s">
        <v>543</v>
      </c>
      <c r="C55" s="341"/>
      <c r="D55" s="566"/>
      <c r="E55" s="566"/>
      <c r="F55" s="566"/>
      <c r="G55" s="660">
        <f aca="true" t="shared" si="3" ref="G55:G60">D55-F55</f>
        <v>0</v>
      </c>
      <c r="I55" s="432"/>
      <c r="J55" s="432"/>
      <c r="K55" s="432"/>
      <c r="L55" s="432"/>
      <c r="M55" s="432"/>
      <c r="N55" s="432"/>
    </row>
    <row r="56" spans="2:14" ht="12">
      <c r="B56" s="334" t="s">
        <v>546</v>
      </c>
      <c r="C56" s="341"/>
      <c r="D56" s="566"/>
      <c r="E56" s="566"/>
      <c r="F56" s="566"/>
      <c r="G56" s="660">
        <f t="shared" si="3"/>
        <v>0</v>
      </c>
      <c r="I56" s="437"/>
      <c r="J56" s="432"/>
      <c r="K56" s="432"/>
      <c r="L56" s="432"/>
      <c r="M56" s="432"/>
      <c r="N56" s="432"/>
    </row>
    <row r="57" spans="2:14" ht="12">
      <c r="B57" s="334" t="s">
        <v>549</v>
      </c>
      <c r="C57" s="341"/>
      <c r="D57" s="566"/>
      <c r="E57" s="566"/>
      <c r="F57" s="566"/>
      <c r="G57" s="660">
        <f t="shared" si="3"/>
        <v>0</v>
      </c>
      <c r="I57" s="437"/>
      <c r="J57" s="432"/>
      <c r="K57" s="432"/>
      <c r="L57" s="432"/>
      <c r="M57" s="432"/>
      <c r="N57" s="432"/>
    </row>
    <row r="58" spans="2:14" ht="12">
      <c r="B58" s="334" t="s">
        <v>552</v>
      </c>
      <c r="C58" s="341"/>
      <c r="D58" s="566"/>
      <c r="E58" s="566"/>
      <c r="F58" s="566"/>
      <c r="G58" s="660">
        <f t="shared" si="3"/>
        <v>0</v>
      </c>
      <c r="I58" s="434"/>
      <c r="J58" s="432"/>
      <c r="K58" s="432"/>
      <c r="L58" s="432"/>
      <c r="M58" s="432"/>
      <c r="N58" s="432"/>
    </row>
    <row r="59" spans="2:14" ht="12">
      <c r="B59" s="334" t="s">
        <v>555</v>
      </c>
      <c r="C59" s="335"/>
      <c r="D59" s="566"/>
      <c r="E59" s="566"/>
      <c r="F59" s="566"/>
      <c r="G59" s="660">
        <f t="shared" si="3"/>
        <v>0</v>
      </c>
      <c r="I59" s="432"/>
      <c r="J59" s="432"/>
      <c r="K59" s="432"/>
      <c r="L59" s="432"/>
      <c r="M59" s="432"/>
      <c r="N59" s="432"/>
    </row>
    <row r="60" spans="2:14" ht="12">
      <c r="B60" s="334" t="s">
        <v>837</v>
      </c>
      <c r="C60" s="335"/>
      <c r="D60" s="566"/>
      <c r="E60" s="566"/>
      <c r="F60" s="566"/>
      <c r="G60" s="660">
        <f t="shared" si="3"/>
        <v>0</v>
      </c>
      <c r="I60" s="432"/>
      <c r="J60" s="432"/>
      <c r="K60" s="432"/>
      <c r="L60" s="432"/>
      <c r="M60" s="432"/>
      <c r="N60" s="432"/>
    </row>
    <row r="61" spans="2:17" ht="11.25" customHeight="1">
      <c r="B61" s="338" t="s">
        <v>826</v>
      </c>
      <c r="C61" s="339" t="s">
        <v>852</v>
      </c>
      <c r="D61" s="661">
        <f>SUM(D55:D60)</f>
        <v>0</v>
      </c>
      <c r="E61" s="661"/>
      <c r="F61" s="661">
        <f>SUM(F55:F60)</f>
        <v>0</v>
      </c>
      <c r="G61" s="662">
        <f>SUM(G55:G60)</f>
        <v>0</v>
      </c>
      <c r="H61" s="340"/>
      <c r="I61" s="340"/>
      <c r="J61" s="340"/>
      <c r="K61" s="340"/>
      <c r="L61" s="340"/>
      <c r="M61" s="340"/>
      <c r="N61" s="340"/>
      <c r="O61" s="340"/>
      <c r="P61" s="340"/>
      <c r="Q61" s="340"/>
    </row>
    <row r="62" spans="2:7" ht="22.5" customHeight="1">
      <c r="B62" s="334" t="s">
        <v>841</v>
      </c>
      <c r="C62" s="341"/>
      <c r="D62" s="663"/>
      <c r="E62" s="663"/>
      <c r="F62" s="663"/>
      <c r="G62" s="664"/>
    </row>
    <row r="63" spans="2:7" ht="12">
      <c r="B63" s="334" t="s">
        <v>543</v>
      </c>
      <c r="C63" s="341"/>
      <c r="D63" s="566"/>
      <c r="E63" s="566"/>
      <c r="F63" s="566"/>
      <c r="G63" s="660"/>
    </row>
    <row r="64" spans="2:7" ht="12">
      <c r="B64" s="334">
        <v>2</v>
      </c>
      <c r="C64" s="341"/>
      <c r="D64" s="566"/>
      <c r="E64" s="566"/>
      <c r="F64" s="566"/>
      <c r="G64" s="660"/>
    </row>
    <row r="65" spans="2:7" ht="12">
      <c r="B65" s="334">
        <v>3</v>
      </c>
      <c r="C65" s="335"/>
      <c r="D65" s="566"/>
      <c r="E65" s="566"/>
      <c r="F65" s="566"/>
      <c r="G65" s="660">
        <f>D65-F65</f>
        <v>0</v>
      </c>
    </row>
    <row r="66" spans="2:7" ht="12">
      <c r="B66" s="334" t="s">
        <v>552</v>
      </c>
      <c r="C66" s="341"/>
      <c r="D66" s="566"/>
      <c r="E66" s="566"/>
      <c r="F66" s="566"/>
      <c r="G66" s="660">
        <f>D66-F66</f>
        <v>0</v>
      </c>
    </row>
    <row r="67" spans="2:7" ht="12">
      <c r="B67" s="334" t="s">
        <v>555</v>
      </c>
      <c r="C67" s="335"/>
      <c r="D67" s="566"/>
      <c r="E67" s="566"/>
      <c r="F67" s="566"/>
      <c r="G67" s="660">
        <f>D67-F67</f>
        <v>0</v>
      </c>
    </row>
    <row r="68" spans="2:17" ht="15.75" customHeight="1">
      <c r="B68" s="338" t="s">
        <v>843</v>
      </c>
      <c r="C68" s="339" t="s">
        <v>853</v>
      </c>
      <c r="D68" s="661">
        <f>SUM(D63:D67)</f>
        <v>0</v>
      </c>
      <c r="E68" s="661"/>
      <c r="F68" s="661">
        <f>SUM(F63:F67)</f>
        <v>0</v>
      </c>
      <c r="G68" s="662">
        <f>SUM(G63:G67)</f>
        <v>0</v>
      </c>
      <c r="H68" s="340"/>
      <c r="I68" s="340"/>
      <c r="J68" s="340"/>
      <c r="K68" s="340"/>
      <c r="L68" s="340"/>
      <c r="M68" s="340"/>
      <c r="N68" s="340"/>
      <c r="O68" s="340"/>
      <c r="P68" s="340"/>
      <c r="Q68" s="340"/>
    </row>
    <row r="69" spans="2:7" ht="16.5" customHeight="1">
      <c r="B69" s="334" t="s">
        <v>845</v>
      </c>
      <c r="C69" s="341"/>
      <c r="D69" s="663"/>
      <c r="E69" s="663"/>
      <c r="F69" s="663"/>
      <c r="G69" s="664"/>
    </row>
    <row r="70" spans="2:7" ht="12">
      <c r="B70" s="667" t="s">
        <v>854</v>
      </c>
      <c r="C70" s="668"/>
      <c r="D70" s="669">
        <v>4</v>
      </c>
      <c r="E70" s="666">
        <v>0</v>
      </c>
      <c r="F70" s="670"/>
      <c r="G70" s="660">
        <f aca="true" t="shared" si="4" ref="G70:G76">D70-F70</f>
        <v>4</v>
      </c>
    </row>
    <row r="71" spans="2:7" ht="12">
      <c r="B71" s="667" t="s">
        <v>860</v>
      </c>
      <c r="C71" s="668"/>
      <c r="D71" s="669">
        <v>13</v>
      </c>
      <c r="E71" s="666">
        <v>0.0588</v>
      </c>
      <c r="F71" s="670"/>
      <c r="G71" s="660">
        <f t="shared" si="4"/>
        <v>13</v>
      </c>
    </row>
    <row r="72" spans="2:7" ht="12">
      <c r="B72" s="667" t="s">
        <v>881</v>
      </c>
      <c r="C72" s="668"/>
      <c r="D72" s="669">
        <v>7315</v>
      </c>
      <c r="E72" s="666">
        <v>0.0961</v>
      </c>
      <c r="F72" s="670"/>
      <c r="G72" s="660">
        <f t="shared" si="4"/>
        <v>7315</v>
      </c>
    </row>
    <row r="73" spans="2:7" ht="12">
      <c r="B73" s="334" t="s">
        <v>882</v>
      </c>
      <c r="C73" s="646"/>
      <c r="D73" s="669">
        <v>5</v>
      </c>
      <c r="E73" s="666">
        <v>0</v>
      </c>
      <c r="F73" s="670"/>
      <c r="G73" s="660">
        <f t="shared" si="4"/>
        <v>5</v>
      </c>
    </row>
    <row r="74" spans="2:7" ht="12">
      <c r="B74" s="671" t="s">
        <v>883</v>
      </c>
      <c r="C74" s="646"/>
      <c r="D74" s="669">
        <v>72</v>
      </c>
      <c r="E74" s="666">
        <v>0</v>
      </c>
      <c r="F74" s="670"/>
      <c r="G74" s="660">
        <f t="shared" si="4"/>
        <v>72</v>
      </c>
    </row>
    <row r="75" spans="2:7" ht="12">
      <c r="B75" s="671" t="s">
        <v>884</v>
      </c>
      <c r="C75" s="646"/>
      <c r="D75" s="669">
        <v>467</v>
      </c>
      <c r="E75" s="666">
        <v>0.055</v>
      </c>
      <c r="F75" s="670"/>
      <c r="G75" s="660">
        <f t="shared" si="4"/>
        <v>467</v>
      </c>
    </row>
    <row r="76" spans="2:17" ht="17.25" customHeight="1">
      <c r="B76" s="334"/>
      <c r="C76" s="335"/>
      <c r="D76" s="566"/>
      <c r="E76" s="566"/>
      <c r="F76" s="566"/>
      <c r="G76" s="660">
        <f t="shared" si="4"/>
        <v>0</v>
      </c>
      <c r="H76" s="340"/>
      <c r="I76" s="340"/>
      <c r="J76" s="340"/>
      <c r="K76" s="340"/>
      <c r="L76" s="340"/>
      <c r="M76" s="340"/>
      <c r="N76" s="340"/>
      <c r="O76" s="340"/>
      <c r="P76" s="340"/>
      <c r="Q76" s="340"/>
    </row>
    <row r="77" spans="2:17" ht="17.25" customHeight="1">
      <c r="B77" s="338" t="s">
        <v>584</v>
      </c>
      <c r="C77" s="339" t="s">
        <v>855</v>
      </c>
      <c r="D77" s="661">
        <f>SUM(D70:D76)</f>
        <v>7876</v>
      </c>
      <c r="E77" s="661"/>
      <c r="F77" s="661">
        <f>SUM(F70:F76)</f>
        <v>0</v>
      </c>
      <c r="G77" s="672">
        <f>SUM(G70:G76)</f>
        <v>7876</v>
      </c>
      <c r="H77" s="340"/>
      <c r="I77" s="340"/>
      <c r="J77" s="340"/>
      <c r="K77" s="340"/>
      <c r="L77" s="340"/>
      <c r="M77" s="340"/>
      <c r="N77" s="340"/>
      <c r="O77" s="340"/>
      <c r="P77" s="340"/>
      <c r="Q77" s="340"/>
    </row>
    <row r="78" spans="2:17" ht="27" customHeight="1">
      <c r="B78" s="344" t="s">
        <v>856</v>
      </c>
      <c r="C78" s="339" t="s">
        <v>857</v>
      </c>
      <c r="D78" s="661">
        <f>D77+D68+D61+D53</f>
        <v>7876</v>
      </c>
      <c r="E78" s="661"/>
      <c r="F78" s="661">
        <f>F76+F68+F61+F53</f>
        <v>0</v>
      </c>
      <c r="G78" s="662">
        <f>G76+G68+G61+G53</f>
        <v>0</v>
      </c>
      <c r="H78" s="340"/>
      <c r="I78" s="340"/>
      <c r="J78" s="340"/>
      <c r="K78" s="340"/>
      <c r="L78" s="340"/>
      <c r="M78" s="340"/>
      <c r="N78" s="340"/>
      <c r="O78" s="340"/>
      <c r="P78" s="340"/>
      <c r="Q78" s="340"/>
    </row>
    <row r="79" spans="2:7" ht="19.5" customHeight="1">
      <c r="B79" s="345"/>
      <c r="C79" s="346"/>
      <c r="D79" s="673"/>
      <c r="E79" s="674"/>
      <c r="F79" s="674"/>
      <c r="G79" s="674"/>
    </row>
    <row r="80" spans="2:7" ht="15.75" customHeight="1">
      <c r="B80" s="438" t="str">
        <f>'справка №1-БАЛАНС'!A96</f>
        <v>Дата на съставяне: 26.02.2015 г.</v>
      </c>
      <c r="C80" s="347"/>
      <c r="D80" s="675" t="s">
        <v>858</v>
      </c>
      <c r="E80" s="675"/>
      <c r="F80" s="675"/>
      <c r="G80" s="675"/>
    </row>
    <row r="81" spans="2:7" ht="14.25" customHeight="1">
      <c r="B81" s="348"/>
      <c r="C81" s="349"/>
      <c r="D81" s="676" t="s">
        <v>886</v>
      </c>
      <c r="E81" s="677"/>
      <c r="F81" s="348"/>
      <c r="G81" s="348"/>
    </row>
    <row r="82" spans="2:7" ht="14.25" customHeight="1">
      <c r="B82" s="348"/>
      <c r="C82" s="349"/>
      <c r="D82" s="676"/>
      <c r="E82" s="677"/>
      <c r="F82" s="348"/>
      <c r="G82" s="348"/>
    </row>
    <row r="83" spans="2:7" ht="12.75" customHeight="1">
      <c r="B83" s="348"/>
      <c r="C83" s="349"/>
      <c r="D83" s="675" t="s">
        <v>859</v>
      </c>
      <c r="E83" s="675"/>
      <c r="F83" s="675"/>
      <c r="G83" s="675"/>
    </row>
    <row r="84" spans="4:6" ht="12">
      <c r="D84" s="676" t="s">
        <v>611</v>
      </c>
      <c r="E84" s="443"/>
      <c r="F84" s="348"/>
    </row>
  </sheetData>
  <sheetProtection/>
  <protectedRanges>
    <protectedRange sqref="E70:F72 E74:F75" name="Range1_3"/>
    <protectedRange sqref="D73" name="Range1_4_1"/>
    <protectedRange sqref="E73:F73" name="Range1_7_1"/>
  </protectedRanges>
  <mergeCells count="5">
    <mergeCell ref="D83:G83"/>
    <mergeCell ref="C5:E5"/>
    <mergeCell ref="C6:D6"/>
    <mergeCell ref="C7:E7"/>
    <mergeCell ref="D80:G8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:G67 D48:G52 D70:D75 D20:G25 D28:G33 D11:G17 D55:G60 G70:G76 D76:F76 D36:G43">
      <formula1>0</formula1>
      <formula2>9999999999999990</formula2>
    </dataValidation>
  </dataValidations>
  <printOptions/>
  <pageMargins left="0.75" right="0.3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largova</dc:creator>
  <cp:keywords/>
  <dc:description/>
  <cp:lastModifiedBy>Ivan Hristov</cp:lastModifiedBy>
  <cp:lastPrinted>2012-06-02T08:35:28Z</cp:lastPrinted>
  <dcterms:created xsi:type="dcterms:W3CDTF">2008-11-20T08:23:33Z</dcterms:created>
  <dcterms:modified xsi:type="dcterms:W3CDTF">2015-02-25T10:42:55Z</dcterms:modified>
  <cp:category/>
  <cp:version/>
  <cp:contentType/>
  <cp:contentStatus/>
</cp:coreProperties>
</file>