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5" windowWidth="11790" windowHeight="5415" tabRatio="716" firstSheet="2" activeTab="7"/>
  </bookViews>
  <sheets>
    <sheet name="справка №1-БАЛАНС" sheetId="1" r:id="rId1"/>
    <sheet name="справка №2- ОТЧЕТ ЗА ДОХОДИТЕ" sheetId="2" r:id="rId2"/>
    <sheet name="справка №3 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#REF!</definedName>
    <definedName name="_xlnm.Print_Area" localSheetId="0">'справка №1-БАЛАНС'!$A$1:$I$110</definedName>
    <definedName name="_xlnm.Print_Area" localSheetId="2">'справка №3 ОПП по прекия метод'!$A$1:$D$64</definedName>
    <definedName name="_xlnm.Print_Area" localSheetId="5">'справка №6'!$A$1:$Y$109</definedName>
    <definedName name="_xlnm.Print_Area" localSheetId="6">'справка №7'!$A$1:$I$29</definedName>
    <definedName name="_xlnm.Print_Area" localSheetId="7">'справка №8'!$A:$IV</definedName>
  </definedNames>
  <calcPr fullCalcOnLoad="1"/>
</workbook>
</file>

<file path=xl/sharedStrings.xml><?xml version="1.0" encoding="utf-8"?>
<sst xmlns="http://schemas.openxmlformats.org/spreadsheetml/2006/main" count="1020" uniqueCount="859">
  <si>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</si>
  <si>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</si>
  <si>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</si>
  <si>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</si>
  <si>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</si>
  <si>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</si>
  <si>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</si>
  <si>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</si>
  <si>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</si>
  <si>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</si>
  <si>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</si>
  <si>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</si>
  <si>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</si>
  <si>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</si>
  <si>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</si>
  <si>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</si>
  <si>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</si>
  <si>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</si>
  <si>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</si>
  <si>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</si>
  <si>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</si>
  <si>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</si>
  <si>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</si>
  <si>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</si>
  <si>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</si>
  <si>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</si>
  <si>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</si>
  <si>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</si>
  <si>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</si>
  <si>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</si>
  <si>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</si>
  <si>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</si>
  <si>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</si>
  <si>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</si>
  <si>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</si>
  <si>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</si>
  <si>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</si>
  <si>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</si>
  <si>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</si>
  <si>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</si>
  <si>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</si>
  <si>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</si>
  <si>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</si>
  <si>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</si>
  <si>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</si>
  <si>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</si>
  <si>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</si>
  <si>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</si>
  <si>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</si>
  <si>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</si>
  <si>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</si>
  <si>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</si>
  <si>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</si>
  <si>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</si>
  <si>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</si>
  <si>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</si>
  <si>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</si>
  <si>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</si>
  <si>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</si>
  <si>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</si>
  <si>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</si>
  <si>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</si>
  <si>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</si>
  <si>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</si>
  <si>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</si>
  <si>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</si>
  <si>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</si>
  <si>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</si>
  <si>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</si>
  <si>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</si>
  <si>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</si>
  <si>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</si>
  <si>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</si>
  <si>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</si>
  <si>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</si>
  <si>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</si>
  <si>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</si>
  <si>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</si>
  <si>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</si>
  <si>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</si>
  <si>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</si>
  <si>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</si>
  <si>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</si>
  <si>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</si>
  <si>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</si>
  <si>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</si>
  <si>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</si>
  <si>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</si>
  <si>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</si>
  <si>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</si>
  <si>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</si>
  <si>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</si>
  <si>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</si>
  <si>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</si>
  <si>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</si>
  <si>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</si>
  <si>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</si>
  <si>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</si>
  <si>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</si>
  <si>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</si>
  <si>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</si>
  <si>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</si>
  <si>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</si>
  <si>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</si>
  <si>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</si>
  <si>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</si>
  <si>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</si>
  <si>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</si>
  <si>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</si>
  <si>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</si>
  <si>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</si>
  <si>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</si>
  <si>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</si>
  <si>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</si>
  <si>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</si>
  <si>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</si>
  <si>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</si>
  <si>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</si>
  <si>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</si>
  <si>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</si>
  <si>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</si>
  <si>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</si>
  <si>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</si>
  <si>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</si>
  <si>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</si>
  <si>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</si>
  <si>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</si>
  <si>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</si>
  <si>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</si>
  <si>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</si>
  <si>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</si>
  <si>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</si>
  <si>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</si>
  <si>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</si>
  <si>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</si>
  <si>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1-0044</t>
  </si>
  <si>
    <t>5. Задължения по облигационни заеми</t>
  </si>
  <si>
    <t>1-0515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</si>
  <si>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</si>
  <si>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</si>
  <si>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</si>
  <si>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</si>
  <si>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</si>
  <si>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</si>
  <si>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</si>
  <si>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</si>
  <si>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</si>
  <si>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</si>
  <si>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</si>
  <si>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</si>
  <si>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</si>
  <si>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</si>
  <si>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</si>
  <si>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</si>
  <si>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</si>
  <si>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</si>
  <si>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</si>
  <si>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</si>
  <si>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</si>
  <si>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</si>
  <si>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</si>
  <si>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</si>
  <si>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</si>
  <si>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</si>
  <si>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</si>
  <si>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</si>
  <si>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</si>
  <si>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</si>
  <si>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</si>
  <si>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</si>
  <si>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</si>
  <si>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</si>
  <si>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</si>
  <si>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</si>
  <si>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</si>
  <si>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</si>
  <si>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</si>
  <si>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</si>
  <si>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</si>
  <si>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</si>
  <si>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</si>
  <si>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</si>
  <si>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</si>
  <si>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</si>
  <si>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</si>
  <si>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</si>
  <si>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</si>
  <si>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</si>
  <si>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</si>
  <si>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</si>
  <si>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</si>
  <si>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</si>
  <si>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</si>
  <si>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</si>
  <si>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</si>
  <si>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</si>
  <si>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</si>
  <si>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</si>
  <si>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</si>
  <si>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</si>
  <si>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</si>
  <si>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</si>
  <si>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</si>
  <si>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</si>
  <si>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</si>
  <si>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</si>
  <si>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</si>
  <si>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</si>
  <si>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</si>
  <si>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</si>
  <si>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</si>
  <si>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</si>
  <si>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</si>
  <si>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</si>
  <si>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</si>
  <si>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</si>
  <si>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</si>
  <si>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</si>
  <si>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</si>
  <si>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</si>
  <si>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</si>
  <si>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</si>
  <si>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</si>
  <si>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</si>
  <si>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</si>
  <si>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</si>
  <si>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</si>
  <si>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</si>
  <si>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</si>
  <si>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</si>
  <si>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</si>
  <si>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</si>
  <si>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</si>
  <si>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</si>
  <si>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</si>
  <si>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</si>
  <si>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</si>
  <si>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</si>
  <si>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</si>
  <si>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</si>
  <si>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</si>
  <si>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</si>
  <si>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</si>
  <si>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</si>
  <si>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</si>
  <si>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</si>
  <si>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</si>
  <si>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</si>
  <si>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</si>
  <si>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</si>
  <si>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</si>
  <si>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</si>
  <si>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</si>
  <si>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</si>
  <si>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</si>
  <si>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</si>
  <si>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</si>
  <si>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</si>
  <si>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</si>
  <si>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</si>
  <si>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</si>
  <si>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</si>
  <si>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</si>
  <si>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</si>
  <si>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</si>
  <si>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</si>
  <si>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</si>
  <si>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</si>
  <si>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</si>
  <si>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</si>
  <si>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</si>
  <si>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</si>
  <si>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</si>
  <si>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</si>
  <si>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</si>
  <si>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</si>
  <si>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</si>
  <si>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</si>
  <si>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</si>
  <si>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</si>
  <si>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</si>
  <si>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</si>
  <si>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</si>
  <si>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</si>
  <si>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</si>
  <si>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</si>
  <si>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</si>
  <si>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</si>
  <si>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</si>
  <si>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</si>
  <si>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</si>
  <si>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</si>
  <si>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</si>
  <si>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</si>
  <si>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</si>
  <si>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</si>
  <si>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</si>
  <si>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</si>
  <si>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</si>
  <si>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</si>
  <si>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</si>
  <si>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</si>
  <si>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</si>
  <si>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</si>
  <si>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</si>
  <si>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</si>
  <si>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</si>
  <si>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</si>
  <si>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</si>
  <si>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</si>
  <si>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</si>
  <si>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</si>
  <si>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</si>
  <si>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</si>
  <si>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</si>
  <si>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</si>
  <si>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</si>
  <si>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</si>
  <si>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</si>
  <si>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</si>
  <si>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</si>
  <si>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</si>
  <si>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</si>
  <si>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</si>
  <si>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</si>
  <si>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</si>
  <si>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</si>
  <si>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</si>
  <si>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</si>
  <si>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</si>
  <si>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</si>
  <si>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</si>
  <si>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</si>
  <si>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</si>
  <si>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</si>
  <si>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</si>
  <si>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</si>
  <si>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</si>
  <si>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</si>
  <si>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</si>
  <si>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</si>
  <si>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</si>
  <si>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</si>
  <si>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</si>
  <si>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</si>
  <si>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</si>
  <si>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</si>
  <si>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</si>
  <si>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</si>
  <si>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</si>
  <si>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</si>
  <si>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</si>
  <si>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</si>
  <si>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</si>
  <si>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</si>
  <si>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</si>
  <si>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</si>
  <si>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</si>
  <si>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</si>
  <si>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</si>
  <si>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</si>
  <si>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</si>
  <si>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</si>
  <si>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</si>
  <si>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</si>
  <si>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</si>
  <si>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</si>
  <si>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</si>
  <si>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</si>
  <si>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</si>
  <si>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</si>
  <si>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</si>
  <si>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</si>
  <si>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</si>
  <si>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</si>
  <si>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</si>
  <si>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</si>
  <si>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</si>
  <si>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</si>
  <si>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</si>
  <si>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</si>
  <si>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</si>
  <si>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</si>
  <si>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</si>
  <si>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</si>
  <si>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</si>
  <si>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</si>
  <si>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</si>
  <si>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</si>
  <si>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</si>
  <si>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</si>
  <si>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</si>
  <si>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</si>
  <si>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</si>
  <si>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</si>
  <si>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</si>
  <si>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</si>
  <si>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</si>
  <si>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</si>
  <si>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</si>
  <si>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</si>
  <si>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</si>
  <si>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</si>
  <si>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</si>
  <si>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</si>
  <si>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</si>
  <si>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</si>
  <si>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</si>
  <si>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</si>
  <si>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</si>
  <si>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</si>
  <si>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</si>
  <si>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</si>
  <si>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</si>
  <si>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</si>
  <si>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</si>
  <si>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</si>
  <si>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</si>
  <si>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</si>
  <si>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</si>
  <si>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</si>
  <si>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</si>
  <si>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</si>
  <si>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</si>
  <si>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</si>
  <si>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</si>
  <si>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</si>
  <si>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</si>
  <si>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</si>
  <si>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</si>
  <si>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</si>
  <si>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</si>
  <si>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</si>
  <si>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</si>
  <si>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</si>
  <si>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</si>
  <si>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</si>
  <si>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</si>
  <si>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</si>
  <si>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</si>
  <si>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</si>
  <si>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</si>
  <si>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</si>
  <si>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</si>
  <si>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</si>
  <si>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</si>
  <si>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</si>
  <si>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</si>
  <si>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</si>
  <si>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</si>
  <si>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</si>
  <si>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</si>
  <si>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</si>
  <si>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</si>
  <si>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</si>
  <si>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</si>
  <si>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</si>
  <si>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</si>
  <si>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</si>
  <si>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</si>
  <si>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</si>
  <si>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</si>
  <si>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</si>
  <si>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</si>
  <si>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</si>
  <si>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</si>
  <si>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</si>
  <si>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</si>
  <si>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</si>
  <si>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</si>
  <si>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</si>
  <si>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</si>
  <si>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</si>
  <si>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</si>
  <si>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</si>
  <si>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</si>
  <si>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</si>
  <si>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</si>
  <si>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</si>
  <si>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</si>
  <si>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</si>
  <si>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</si>
  <si>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</si>
  <si>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</si>
  <si>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</si>
  <si>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</si>
  <si>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</si>
  <si>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</si>
  <si>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</si>
  <si>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</si>
  <si>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</si>
  <si>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</si>
  <si>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</si>
  <si>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</si>
  <si>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</si>
  <si>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</si>
  <si>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</si>
  <si>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</si>
  <si>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</si>
  <si>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</si>
  <si>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</si>
  <si>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</si>
  <si>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</si>
  <si>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</si>
  <si>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</si>
  <si>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</si>
  <si>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</si>
  <si>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</si>
  <si>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</si>
  <si>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</si>
  <si>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</si>
  <si>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</si>
  <si>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</si>
  <si>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</si>
  <si>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</si>
  <si>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</si>
  <si>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</si>
  <si>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</si>
  <si>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</si>
  <si>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</si>
  <si>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</si>
  <si>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</si>
  <si>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</si>
  <si>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</si>
  <si>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</si>
  <si>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</si>
  <si>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</si>
  <si>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</si>
  <si>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</si>
  <si>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</si>
  <si>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</si>
  <si>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</si>
  <si>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</si>
  <si>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</si>
  <si>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</si>
  <si>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</si>
  <si>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</si>
  <si>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</si>
  <si>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</si>
  <si>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</si>
  <si>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</si>
  <si>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</si>
  <si>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</si>
  <si>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</si>
  <si>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</si>
  <si>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</si>
  <si>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</si>
  <si>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</si>
  <si>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</si>
  <si>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</si>
  <si>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</si>
  <si>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</si>
  <si>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</si>
  <si>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</si>
  <si>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</si>
  <si>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</si>
  <si>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</si>
  <si>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</si>
  <si>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</si>
  <si>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</si>
  <si>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</si>
  <si>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</si>
  <si>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</si>
  <si>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</si>
  <si>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</si>
  <si>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</si>
  <si>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</si>
  <si>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</si>
  <si>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</si>
  <si>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</si>
  <si>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</si>
  <si>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</si>
  <si>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</si>
  <si>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</si>
  <si>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</si>
  <si>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</si>
  <si>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</si>
  <si>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</si>
  <si>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                                   Съставител: …………………..                        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</si>
  <si>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</si>
  <si>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</si>
  <si>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</si>
  <si>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</si>
  <si>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</si>
  <si>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</si>
  <si>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</si>
  <si>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</si>
  <si>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</si>
  <si>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</si>
  <si>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</si>
  <si>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</si>
  <si>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</si>
  <si>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</si>
  <si>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</si>
  <si>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</si>
  <si>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</si>
  <si>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</si>
  <si>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</si>
  <si>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</si>
  <si>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</si>
  <si>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</si>
  <si>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</si>
  <si>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</si>
  <si>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</si>
  <si>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</si>
  <si>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</si>
  <si>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</si>
  <si>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</si>
  <si>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</si>
  <si>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</si>
  <si>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</si>
  <si>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</si>
  <si>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</si>
  <si>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</si>
  <si>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</si>
  <si>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</si>
  <si>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</si>
  <si>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</si>
  <si>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</si>
  <si>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</si>
  <si>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</si>
  <si>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</si>
  <si>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</si>
  <si>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</si>
  <si>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</si>
  <si>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</si>
  <si>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</si>
  <si>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</si>
  <si>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</si>
  <si>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</si>
  <si>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</si>
  <si>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</si>
  <si>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</si>
  <si>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</si>
  <si>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</si>
  <si>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</si>
  <si>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</si>
  <si>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</si>
  <si>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</si>
  <si>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</si>
  <si>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</si>
  <si>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</si>
  <si>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</si>
  <si>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</si>
  <si>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</si>
  <si>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</si>
  <si>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</si>
  <si>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</si>
  <si>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</si>
  <si>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</si>
  <si>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</si>
  <si>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</si>
  <si>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</si>
  <si>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</si>
  <si>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</si>
  <si>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</si>
  <si>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</si>
  <si>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</si>
  <si>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</si>
  <si>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</si>
  <si>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</si>
  <si>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</si>
  <si>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</si>
  <si>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</si>
  <si>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</si>
  <si>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</si>
  <si>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</si>
  <si>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</si>
  <si>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</si>
  <si>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</si>
  <si>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</si>
  <si>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</si>
  <si>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</si>
  <si>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</si>
  <si>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</si>
  <si>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</si>
  <si>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</si>
  <si>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</si>
  <si>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</si>
  <si>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</si>
  <si>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</si>
  <si>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</si>
  <si>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</si>
  <si>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</si>
  <si>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</si>
  <si>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</si>
  <si>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</si>
  <si>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</si>
  <si>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</si>
  <si>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</si>
  <si>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</si>
  <si>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</si>
  <si>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</si>
  <si>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</si>
  <si>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</si>
  <si>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</si>
  <si>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</si>
  <si>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</si>
  <si>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</si>
  <si>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</si>
  <si>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</si>
  <si>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</si>
  <si>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</si>
  <si>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</si>
  <si>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</si>
  <si>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</si>
  <si>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</si>
  <si>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</si>
  <si>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</si>
  <si>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</si>
  <si>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</si>
  <si>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</si>
  <si>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</si>
  <si>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</si>
  <si>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</si>
  <si>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</si>
  <si>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</si>
  <si>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</si>
  <si>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</si>
  <si>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</si>
  <si>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</si>
  <si>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</si>
  <si>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</si>
  <si>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</si>
  <si>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</si>
  <si>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</si>
  <si>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</si>
  <si>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</si>
  <si>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</si>
  <si>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</si>
  <si>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</si>
  <si>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</si>
  <si>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</si>
  <si>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</si>
  <si>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</si>
  <si>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</si>
  <si>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</si>
  <si>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</si>
  <si>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</si>
  <si>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</si>
  <si>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</si>
  <si>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</si>
  <si>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</si>
  <si>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</si>
  <si>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</si>
  <si>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</si>
  <si>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</si>
  <si>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</si>
  <si>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</si>
  <si>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</si>
  <si>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</si>
  <si>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</si>
  <si>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</si>
  <si>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</si>
  <si>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</si>
  <si>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</si>
  <si>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</si>
  <si>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</si>
  <si>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</si>
  <si>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</si>
  <si>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</si>
  <si>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</si>
  <si>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</si>
  <si>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</si>
  <si>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</si>
  <si>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</si>
  <si>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</si>
  <si>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</si>
  <si>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</si>
  <si>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</si>
  <si>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</si>
  <si>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</si>
  <si>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</si>
  <si>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</si>
  <si>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</si>
  <si>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</si>
  <si>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</si>
  <si>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</si>
  <si>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</si>
  <si>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</si>
  <si>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</si>
  <si>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</si>
  <si>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</si>
  <si>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</si>
  <si>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</si>
  <si>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Процент на инвестицията в капитала на другото предприятие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</si>
  <si>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</si>
  <si>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</si>
  <si>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</si>
  <si>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</si>
  <si>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</si>
  <si>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</si>
  <si>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IV. Инвестиции в други предприятия</t>
  </si>
  <si>
    <t>Обща сума IV:</t>
  </si>
  <si>
    <t>8-4016</t>
  </si>
  <si>
    <t>Б. В ЧУЖБИНА</t>
  </si>
  <si>
    <t>8-4030</t>
  </si>
  <si>
    <t>8-4035</t>
  </si>
  <si>
    <t>8-4040</t>
  </si>
  <si>
    <t>8-4045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</si>
  <si>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</si>
  <si>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</si>
  <si>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</si>
  <si>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</si>
  <si>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</si>
  <si>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</si>
  <si>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</si>
  <si>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Р-ди за придобиване и ликвидация на активи по стопански начин</t>
  </si>
  <si>
    <t>5-1007-2</t>
  </si>
  <si>
    <t>Вид на отчета: консолидиран/неконсолидиран:</t>
  </si>
  <si>
    <t xml:space="preserve">Отчетен период: </t>
  </si>
  <si>
    <t xml:space="preserve">               </t>
  </si>
  <si>
    <t>(в хил.лв.)</t>
  </si>
  <si>
    <t>Наименование и седалище на предприятията, в които са съучастията</t>
  </si>
  <si>
    <t>код на реда</t>
  </si>
  <si>
    <t>Размер на инвестицията</t>
  </si>
  <si>
    <t>Инвестицияв ценни книжа, приети за търговия на фондова борса</t>
  </si>
  <si>
    <t>Обща сума II.</t>
  </si>
  <si>
    <t>III. Инвестиции в смесени предприятия</t>
  </si>
  <si>
    <t>Обща сума III.</t>
  </si>
  <si>
    <t>8-4011</t>
  </si>
  <si>
    <t>Обща сума за страната (I+II+III+IV)</t>
  </si>
  <si>
    <t>Обща сума за чужбина (I+II+III+IV)</t>
  </si>
  <si>
    <t>КОНСОЛИДИРАН</t>
  </si>
  <si>
    <t xml:space="preserve"> ОТЧЕТ ЗА ДОХОДИТЕ  </t>
  </si>
  <si>
    <t xml:space="preserve">РГ - 05 </t>
  </si>
  <si>
    <t xml:space="preserve">                                                                      КОНСОЛИДИРАНА СПРАВКА ЗА НЕТЕКУЩИТЕ АКТИВИ </t>
  </si>
  <si>
    <t xml:space="preserve">КОНСОЛИДИРАНА СПРАВКА ЗА ВЗЕМАНИЯТА, ЗАДЪЛЖЕНИЯТА И ПРОВИЗИИТЕ </t>
  </si>
  <si>
    <t>КОНСОЛИДИРАНА СПРАВКА</t>
  </si>
  <si>
    <t>КОНСОЛИДИРАН ОТЧЕТ  ЗА ИЗМЕНЕНИЯТА В СОБСТВЕНИЯ  КАПИТАЛ</t>
  </si>
  <si>
    <t xml:space="preserve">Б А Л А Н С </t>
  </si>
  <si>
    <t xml:space="preserve">ЕИК ПО БУЛСТАТ: </t>
  </si>
  <si>
    <t>ЕИК по Булстат:121671772</t>
  </si>
  <si>
    <t>РГ -05-113</t>
  </si>
  <si>
    <t>ХОЛДИНГ ПЪТИЩА АД</t>
  </si>
  <si>
    <t>Име на отчитащото се предприятие:  "ХОЛДИНГ ПЪТИЩА "АД</t>
  </si>
  <si>
    <t>Увеличение</t>
  </si>
  <si>
    <t>В началота на периода</t>
  </si>
  <si>
    <t xml:space="preserve">Предходен период </t>
  </si>
  <si>
    <t>2.Задължения по получени заеми от банки и небанкови финансови институции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</si>
  <si>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</si>
  <si>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</si>
  <si>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</si>
  <si>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</si>
  <si>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Ръководител:……………</t>
  </si>
  <si>
    <t>Ръководител:</t>
  </si>
  <si>
    <t xml:space="preserve"> Ръководител…</t>
  </si>
  <si>
    <t>Съставител:                                                     Ръководител:</t>
  </si>
  <si>
    <t>Ръководител: …………</t>
  </si>
  <si>
    <t>4. Задължения по получени заеми</t>
  </si>
  <si>
    <t>2. Вземания по предоставени заеми</t>
  </si>
  <si>
    <t xml:space="preserve">задължения по получени заеми </t>
  </si>
  <si>
    <t>4. Вземания по предоставени заеми</t>
  </si>
  <si>
    <t>IV. Финансови пасиви</t>
  </si>
  <si>
    <t>Малцинствено участие</t>
  </si>
  <si>
    <t>в т.ч. за групата</t>
  </si>
  <si>
    <t xml:space="preserve">        КОНСОЛИДИРАНА  СПРАВКА  </t>
  </si>
  <si>
    <t xml:space="preserve">за инвестициите в дъщерни, смесени ,асоциирани и други предприятия </t>
  </si>
  <si>
    <t>Дата на съставяне: 31.08.2013 г.</t>
  </si>
</sst>
</file>

<file path=xl/styles.xml><?xml version="1.0" encoding="utf-8"?>
<styleSheet xmlns="http://schemas.openxmlformats.org/spreadsheetml/2006/main">
  <numFmts count="5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lv&quot;;\-#,##0\ &quot;lv&quot;"/>
    <numFmt numFmtId="173" formatCode="#,##0\ &quot;lv&quot;;[Red]\-#,##0\ &quot;lv&quot;"/>
    <numFmt numFmtId="174" formatCode="#,##0.00\ &quot;lv&quot;;\-#,##0.00\ &quot;lv&quot;"/>
    <numFmt numFmtId="175" formatCode="#,##0.00\ &quot;lv&quot;;[Red]\-#,##0.00\ &quot;lv&quot;"/>
    <numFmt numFmtId="176" formatCode="_-* #,##0\ &quot;lv&quot;_-;\-* #,##0\ &quot;lv&quot;_-;_-* &quot;-&quot;\ &quot;lv&quot;_-;_-@_-"/>
    <numFmt numFmtId="177" formatCode="_-* #,##0\ _l_v_-;\-* #,##0\ _l_v_-;_-* &quot;-&quot;\ _l_v_-;_-@_-"/>
    <numFmt numFmtId="178" formatCode="_-* #,##0.00\ &quot;lv&quot;_-;\-* #,##0.00\ &quot;lv&quot;_-;_-* &quot;-&quot;??\ &quot;lv&quot;_-;_-@_-"/>
    <numFmt numFmtId="179" formatCode="_-* #,##0.00\ _l_v_-;\-* #,##0.00\ _l_v_-;_-* &quot;-&quot;??\ _l_v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  <numFmt numFmtId="201" formatCode="0.000"/>
    <numFmt numFmtId="202" formatCode="0.0"/>
    <numFmt numFmtId="203" formatCode="0.000%"/>
    <numFmt numFmtId="204" formatCode="0.0%"/>
    <numFmt numFmtId="205" formatCode="#,##0.0"/>
    <numFmt numFmtId="206" formatCode="_-* #,##0.0\ _л_в_-;\-* #,##0.0\ _л_в_-;_-* &quot;-&quot;??\ _л_в_-;_-@_-"/>
    <numFmt numFmtId="207" formatCode="_-* #,##0\ _л_в_-;\-* #,##0\ _л_в_-;_-* &quot;-&quot;??\ _л_в_-;_-@_-"/>
    <numFmt numFmtId="208" formatCode="_-* #,##0.0\ _л_в_-;\-* #,##0.0\ _л_в_-;_-* &quot;-&quot;?\ _л_в_-;_-@_-"/>
    <numFmt numFmtId="209" formatCode="#,##0.000"/>
    <numFmt numFmtId="210" formatCode="#,##0.0000"/>
    <numFmt numFmtId="211" formatCode="#,##0.00000"/>
  </numFmts>
  <fonts count="6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ck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585">
    <xf numFmtId="0" fontId="0" fillId="0" borderId="0" xfId="0" applyAlignment="1">
      <alignment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2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0" fontId="11" fillId="0" borderId="0" xfId="62" applyFont="1" applyProtection="1">
      <alignment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5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1" fillId="0" borderId="0" xfId="61" applyFont="1" applyBorder="1" applyAlignment="1" applyProtection="1">
      <alignment vertical="justify" wrapText="1"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vertical="justify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49" fontId="11" fillId="0" borderId="0" xfId="62" applyNumberFormat="1" applyFont="1" applyProtection="1">
      <alignment/>
      <protection/>
    </xf>
    <xf numFmtId="0" fontId="7" fillId="0" borderId="0" xfId="61" applyFont="1" applyAlignment="1" applyProtection="1">
      <alignment horizontal="left"/>
      <protection/>
    </xf>
    <xf numFmtId="0" fontId="11" fillId="33" borderId="10" xfId="59" applyFont="1" applyFill="1" applyBorder="1" applyAlignment="1" applyProtection="1">
      <alignment horizontal="center" vertical="center" wrapText="1"/>
      <protection/>
    </xf>
    <xf numFmtId="1" fontId="9" fillId="33" borderId="14" xfId="63" applyNumberFormat="1" applyFont="1" applyFill="1" applyBorder="1" applyAlignment="1" applyProtection="1">
      <alignment horizontal="center" vertical="top" wrapText="1"/>
      <protection locked="0"/>
    </xf>
    <xf numFmtId="1" fontId="11" fillId="33" borderId="10" xfId="59" applyNumberFormat="1" applyFont="1" applyFill="1" applyBorder="1" applyAlignment="1" applyProtection="1">
      <alignment horizontal="center" vertical="center" wrapText="1"/>
      <protection locked="0"/>
    </xf>
    <xf numFmtId="1" fontId="11" fillId="33" borderId="10" xfId="59" applyNumberFormat="1" applyFont="1" applyFill="1" applyBorder="1" applyAlignment="1" applyProtection="1">
      <alignment horizontal="center" vertical="center" wrapText="1"/>
      <protection/>
    </xf>
    <xf numFmtId="1" fontId="10" fillId="33" borderId="10" xfId="59" applyNumberFormat="1" applyFont="1" applyFill="1" applyBorder="1" applyAlignment="1" applyProtection="1">
      <alignment horizontal="center" vertical="center" wrapText="1"/>
      <protection/>
    </xf>
    <xf numFmtId="0" fontId="10" fillId="33" borderId="10" xfId="59" applyFont="1" applyFill="1" applyBorder="1" applyAlignment="1" applyProtection="1">
      <alignment horizontal="center" vertical="center" wrapText="1"/>
      <protection/>
    </xf>
    <xf numFmtId="1" fontId="11" fillId="33" borderId="10" xfId="62" applyNumberFormat="1" applyFont="1" applyFill="1" applyBorder="1" applyAlignment="1" applyProtection="1">
      <alignment horizontal="center"/>
      <protection locked="0"/>
    </xf>
    <xf numFmtId="0" fontId="7" fillId="0" borderId="0" xfId="59" applyFont="1" applyAlignment="1" applyProtection="1">
      <alignment vertical="center" wrapText="1"/>
      <protection locked="0"/>
    </xf>
    <xf numFmtId="0" fontId="7" fillId="0" borderId="0" xfId="59" applyFont="1" applyAlignment="1" applyProtection="1">
      <alignment horizontal="left" vertical="center" wrapText="1"/>
      <protection locked="0"/>
    </xf>
    <xf numFmtId="0" fontId="7" fillId="0" borderId="0" xfId="59" applyFont="1" applyAlignment="1" applyProtection="1">
      <alignment horizontal="center" vertical="center" wrapText="1"/>
      <protection locked="0"/>
    </xf>
    <xf numFmtId="0" fontId="5" fillId="34" borderId="0" xfId="63" applyFont="1" applyFill="1" applyAlignment="1" applyProtection="1">
      <alignment vertical="top" wrapText="1"/>
      <protection locked="0"/>
    </xf>
    <xf numFmtId="0" fontId="4" fillId="34" borderId="0" xfId="63" applyFont="1" applyFill="1" applyAlignment="1" applyProtection="1">
      <alignment vertical="top" wrapText="1"/>
      <protection locked="0"/>
    </xf>
    <xf numFmtId="0" fontId="5" fillId="34" borderId="0" xfId="63" applyFont="1" applyFill="1" applyAlignment="1">
      <alignment vertical="top"/>
      <protection/>
    </xf>
    <xf numFmtId="0" fontId="7" fillId="34" borderId="10" xfId="63" applyFont="1" applyFill="1" applyBorder="1" applyAlignment="1" applyProtection="1">
      <alignment horizontal="left" vertical="top" wrapText="1"/>
      <protection locked="0"/>
    </xf>
    <xf numFmtId="0" fontId="9" fillId="34" borderId="0" xfId="63" applyFont="1" applyFill="1" applyAlignment="1" applyProtection="1">
      <alignment horizontal="left" vertical="top"/>
      <protection locked="0"/>
    </xf>
    <xf numFmtId="0" fontId="9" fillId="34" borderId="0" xfId="63" applyFont="1" applyFill="1" applyAlignment="1" applyProtection="1">
      <alignment vertical="top"/>
      <protection locked="0"/>
    </xf>
    <xf numFmtId="0" fontId="7" fillId="34" borderId="10" xfId="63" applyFont="1" applyFill="1" applyBorder="1" applyAlignment="1" applyProtection="1">
      <alignment vertical="top"/>
      <protection locked="0"/>
    </xf>
    <xf numFmtId="0" fontId="4" fillId="34" borderId="10" xfId="0" applyFont="1" applyFill="1" applyBorder="1" applyAlignment="1" applyProtection="1">
      <alignment vertical="top"/>
      <protection locked="0"/>
    </xf>
    <xf numFmtId="14" fontId="7" fillId="34" borderId="10" xfId="63" applyNumberFormat="1" applyFont="1" applyFill="1" applyBorder="1" applyAlignment="1" applyProtection="1">
      <alignment horizontal="left" vertical="top" wrapText="1"/>
      <protection locked="0"/>
    </xf>
    <xf numFmtId="0" fontId="9" fillId="34" borderId="0" xfId="63" applyFont="1" applyFill="1" applyAlignment="1" applyProtection="1">
      <alignment horizontal="left" vertical="top" wrapText="1"/>
      <protection locked="0"/>
    </xf>
    <xf numFmtId="0" fontId="9" fillId="34" borderId="0" xfId="63" applyFont="1" applyFill="1" applyAlignment="1" applyProtection="1">
      <alignment vertical="top" wrapText="1"/>
      <protection locked="0"/>
    </xf>
    <xf numFmtId="0" fontId="7" fillId="34" borderId="0" xfId="64" applyFont="1" applyFill="1" applyAlignment="1" applyProtection="1">
      <alignment wrapText="1"/>
      <protection locked="0"/>
    </xf>
    <xf numFmtId="0" fontId="7" fillId="34" borderId="0" xfId="63" applyFont="1" applyFill="1" applyBorder="1" applyAlignment="1" applyProtection="1">
      <alignment vertical="top" wrapText="1"/>
      <protection locked="0"/>
    </xf>
    <xf numFmtId="0" fontId="7" fillId="34" borderId="0" xfId="63" applyFont="1" applyFill="1" applyBorder="1" applyAlignment="1" applyProtection="1">
      <alignment horizontal="center" vertical="top"/>
      <protection locked="0"/>
    </xf>
    <xf numFmtId="0" fontId="7" fillId="34" borderId="17" xfId="63" applyFont="1" applyFill="1" applyBorder="1" applyAlignment="1" applyProtection="1">
      <alignment horizontal="center" vertical="center"/>
      <protection/>
    </xf>
    <xf numFmtId="0" fontId="7" fillId="34" borderId="18" xfId="63" applyFont="1" applyFill="1" applyBorder="1" applyAlignment="1" applyProtection="1">
      <alignment horizontal="center" vertical="top" wrapText="1"/>
      <protection/>
    </xf>
    <xf numFmtId="14" fontId="7" fillId="34" borderId="19" xfId="63" applyNumberFormat="1" applyFont="1" applyFill="1" applyBorder="1" applyAlignment="1" applyProtection="1">
      <alignment horizontal="center" vertical="top" wrapText="1"/>
      <protection/>
    </xf>
    <xf numFmtId="14" fontId="7" fillId="34" borderId="20" xfId="63" applyNumberFormat="1" applyFont="1" applyFill="1" applyBorder="1" applyAlignment="1" applyProtection="1">
      <alignment horizontal="center" vertical="top" wrapText="1"/>
      <protection/>
    </xf>
    <xf numFmtId="49" fontId="7" fillId="34" borderId="21" xfId="63" applyNumberFormat="1" applyFont="1" applyFill="1" applyBorder="1" applyAlignment="1" applyProtection="1">
      <alignment horizontal="center" vertical="center" wrapText="1"/>
      <protection/>
    </xf>
    <xf numFmtId="14" fontId="7" fillId="34" borderId="22" xfId="63" applyNumberFormat="1" applyFont="1" applyFill="1" applyBorder="1" applyAlignment="1" applyProtection="1">
      <alignment horizontal="center" vertical="top" wrapText="1"/>
      <protection/>
    </xf>
    <xf numFmtId="0" fontId="7" fillId="34" borderId="23" xfId="63" applyFont="1" applyFill="1" applyBorder="1" applyAlignment="1" applyProtection="1">
      <alignment horizontal="center" vertical="center" wrapText="1"/>
      <protection/>
    </xf>
    <xf numFmtId="0" fontId="7" fillId="34" borderId="24" xfId="63" applyFont="1" applyFill="1" applyBorder="1" applyAlignment="1" applyProtection="1">
      <alignment horizontal="center" vertical="top" wrapText="1"/>
      <protection/>
    </xf>
    <xf numFmtId="0" fontId="7" fillId="34" borderId="25" xfId="63" applyFont="1" applyFill="1" applyBorder="1" applyAlignment="1" applyProtection="1">
      <alignment horizontal="center" vertical="top" wrapText="1"/>
      <protection/>
    </xf>
    <xf numFmtId="0" fontId="7" fillId="34" borderId="26" xfId="63" applyFont="1" applyFill="1" applyBorder="1" applyAlignment="1" applyProtection="1">
      <alignment horizontal="center" vertical="top" wrapText="1"/>
      <protection/>
    </xf>
    <xf numFmtId="49" fontId="7" fillId="34" borderId="27" xfId="63" applyNumberFormat="1" applyFont="1" applyFill="1" applyBorder="1" applyAlignment="1" applyProtection="1">
      <alignment horizontal="center" vertical="center" wrapText="1"/>
      <protection/>
    </xf>
    <xf numFmtId="0" fontId="7" fillId="34" borderId="28" xfId="63" applyFont="1" applyFill="1" applyBorder="1" applyAlignment="1" applyProtection="1">
      <alignment horizontal="center" vertical="top" wrapText="1"/>
      <protection/>
    </xf>
    <xf numFmtId="0" fontId="25" fillId="35" borderId="29" xfId="63" applyFont="1" applyFill="1" applyBorder="1" applyAlignment="1" applyProtection="1">
      <alignment horizontal="left" vertical="top" wrapText="1"/>
      <protection/>
    </xf>
    <xf numFmtId="49" fontId="7" fillId="34" borderId="18" xfId="63" applyNumberFormat="1" applyFont="1" applyFill="1" applyBorder="1" applyAlignment="1" applyProtection="1">
      <alignment horizontal="right" vertical="top" wrapText="1"/>
      <protection/>
    </xf>
    <xf numFmtId="3" fontId="23" fillId="34" borderId="20" xfId="63" applyNumberFormat="1" applyFont="1" applyFill="1" applyBorder="1" applyAlignment="1" applyProtection="1">
      <alignment horizontal="center" vertical="top" wrapText="1"/>
      <protection/>
    </xf>
    <xf numFmtId="0" fontId="25" fillId="35" borderId="30" xfId="63" applyFont="1" applyFill="1" applyBorder="1" applyAlignment="1" applyProtection="1">
      <alignment horizontal="left" vertical="top" wrapText="1"/>
      <protection/>
    </xf>
    <xf numFmtId="3" fontId="23" fillId="34" borderId="20" xfId="0" applyNumberFormat="1" applyFont="1" applyFill="1" applyBorder="1" applyAlignment="1" applyProtection="1">
      <alignment horizontal="center" vertical="top" wrapText="1"/>
      <protection/>
    </xf>
    <xf numFmtId="0" fontId="26" fillId="35" borderId="31" xfId="63" applyFont="1" applyFill="1" applyBorder="1" applyAlignment="1" applyProtection="1">
      <alignment vertical="top" wrapText="1"/>
      <protection/>
    </xf>
    <xf numFmtId="0" fontId="9" fillId="34" borderId="14" xfId="63" applyFont="1" applyFill="1" applyBorder="1" applyAlignment="1" applyProtection="1">
      <alignment horizontal="right" vertical="top" wrapText="1"/>
      <protection/>
    </xf>
    <xf numFmtId="3" fontId="23" fillId="34" borderId="32" xfId="63" applyNumberFormat="1" applyFont="1" applyFill="1" applyBorder="1" applyAlignment="1" applyProtection="1">
      <alignment horizontal="center" vertical="top" wrapText="1"/>
      <protection/>
    </xf>
    <xf numFmtId="0" fontId="26" fillId="35" borderId="10" xfId="63" applyFont="1" applyFill="1" applyBorder="1" applyAlignment="1" applyProtection="1">
      <alignment vertical="top" wrapText="1"/>
      <protection/>
    </xf>
    <xf numFmtId="0" fontId="5" fillId="34" borderId="33" xfId="0" applyFont="1" applyFill="1" applyBorder="1" applyAlignment="1" applyProtection="1">
      <alignment vertical="top" wrapText="1"/>
      <protection/>
    </xf>
    <xf numFmtId="3" fontId="23" fillId="34" borderId="34" xfId="0" applyNumberFormat="1" applyFont="1" applyFill="1" applyBorder="1" applyAlignment="1" applyProtection="1">
      <alignment horizontal="center" vertical="top" wrapText="1"/>
      <protection/>
    </xf>
    <xf numFmtId="49" fontId="5" fillId="34" borderId="14" xfId="63" applyNumberFormat="1" applyFont="1" applyFill="1" applyBorder="1" applyAlignment="1" applyProtection="1">
      <alignment horizontal="right" vertical="top" wrapText="1"/>
      <protection/>
    </xf>
    <xf numFmtId="3" fontId="23" fillId="34" borderId="32" xfId="63" applyNumberFormat="1" applyFont="1" applyFill="1" applyBorder="1" applyAlignment="1" applyProtection="1">
      <alignment horizontal="center" vertical="top" wrapText="1"/>
      <protection locked="0"/>
    </xf>
    <xf numFmtId="1" fontId="5" fillId="34" borderId="14" xfId="63" applyNumberFormat="1" applyFont="1" applyFill="1" applyBorder="1" applyAlignment="1" applyProtection="1">
      <alignment horizontal="right" vertical="top" wrapText="1"/>
      <protection/>
    </xf>
    <xf numFmtId="0" fontId="26" fillId="35" borderId="10" xfId="63" applyFont="1" applyFill="1" applyBorder="1" applyAlignment="1" applyProtection="1">
      <alignment vertical="top"/>
      <protection/>
    </xf>
    <xf numFmtId="1" fontId="6" fillId="34" borderId="14" xfId="63" applyNumberFormat="1" applyFont="1" applyFill="1" applyBorder="1" applyAlignment="1" applyProtection="1">
      <alignment horizontal="right" vertical="top" wrapText="1"/>
      <protection/>
    </xf>
    <xf numFmtId="3" fontId="27" fillId="34" borderId="32" xfId="63" applyNumberFormat="1" applyFont="1" applyFill="1" applyBorder="1" applyAlignment="1" applyProtection="1">
      <alignment horizontal="center" vertical="top" wrapText="1"/>
      <protection/>
    </xf>
    <xf numFmtId="1" fontId="8" fillId="34" borderId="14" xfId="63" applyNumberFormat="1" applyFont="1" applyFill="1" applyBorder="1" applyAlignment="1" applyProtection="1">
      <alignment horizontal="right" vertical="top" wrapText="1"/>
      <protection/>
    </xf>
    <xf numFmtId="3" fontId="23" fillId="34" borderId="32" xfId="0" applyNumberFormat="1" applyFont="1" applyFill="1" applyBorder="1" applyAlignment="1" applyProtection="1">
      <alignment horizontal="center" vertical="top" wrapText="1"/>
      <protection/>
    </xf>
    <xf numFmtId="49" fontId="6" fillId="34" borderId="14" xfId="63" applyNumberFormat="1" applyFont="1" applyFill="1" applyBorder="1" applyAlignment="1" applyProtection="1">
      <alignment horizontal="right" vertical="top" wrapText="1"/>
      <protection/>
    </xf>
    <xf numFmtId="1" fontId="26" fillId="35" borderId="10" xfId="63" applyNumberFormat="1" applyFont="1" applyFill="1" applyBorder="1" applyAlignment="1" applyProtection="1">
      <alignment vertical="top" wrapText="1"/>
      <protection/>
    </xf>
    <xf numFmtId="1" fontId="26" fillId="35" borderId="10" xfId="63" applyNumberFormat="1" applyFont="1" applyFill="1" applyBorder="1" applyAlignment="1" applyProtection="1">
      <alignment vertical="top"/>
      <protection/>
    </xf>
    <xf numFmtId="1" fontId="4" fillId="34" borderId="10" xfId="63" applyNumberFormat="1" applyFont="1" applyFill="1" applyBorder="1" applyAlignment="1" applyProtection="1">
      <alignment horizontal="right" vertical="top" wrapText="1"/>
      <protection/>
    </xf>
    <xf numFmtId="3" fontId="23" fillId="34" borderId="10" xfId="0" applyNumberFormat="1" applyFont="1" applyFill="1" applyBorder="1" applyAlignment="1" applyProtection="1">
      <alignment horizontal="center" vertical="top" wrapText="1"/>
      <protection/>
    </xf>
    <xf numFmtId="1" fontId="26" fillId="35" borderId="10" xfId="0" applyNumberFormat="1" applyFont="1" applyFill="1" applyBorder="1" applyAlignment="1" applyProtection="1">
      <alignment vertical="top" wrapText="1"/>
      <protection/>
    </xf>
    <xf numFmtId="1" fontId="5" fillId="34" borderId="10" xfId="0" applyNumberFormat="1" applyFont="1" applyFill="1" applyBorder="1" applyAlignment="1" applyProtection="1">
      <alignment vertical="top" wrapText="1"/>
      <protection/>
    </xf>
    <xf numFmtId="1" fontId="4" fillId="34" borderId="14" xfId="63" applyNumberFormat="1" applyFont="1" applyFill="1" applyBorder="1" applyAlignment="1" applyProtection="1">
      <alignment horizontal="right" vertical="top" wrapText="1"/>
      <protection/>
    </xf>
    <xf numFmtId="3" fontId="24" fillId="34" borderId="32" xfId="63" applyNumberFormat="1" applyFont="1" applyFill="1" applyBorder="1" applyAlignment="1" applyProtection="1">
      <alignment horizontal="center" vertical="top" wrapText="1"/>
      <protection/>
    </xf>
    <xf numFmtId="1" fontId="7" fillId="34" borderId="24" xfId="63" applyNumberFormat="1" applyFont="1" applyFill="1" applyBorder="1" applyAlignment="1" applyProtection="1">
      <alignment horizontal="right" vertical="top" wrapText="1"/>
      <protection/>
    </xf>
    <xf numFmtId="3" fontId="23" fillId="34" borderId="26" xfId="0" applyNumberFormat="1" applyFont="1" applyFill="1" applyBorder="1" applyAlignment="1" applyProtection="1">
      <alignment horizontal="center" vertical="top" wrapText="1"/>
      <protection/>
    </xf>
    <xf numFmtId="0" fontId="26" fillId="35" borderId="10" xfId="0" applyFont="1" applyFill="1" applyBorder="1" applyAlignment="1" applyProtection="1">
      <alignment vertical="top"/>
      <protection/>
    </xf>
    <xf numFmtId="1" fontId="5" fillId="34" borderId="33" xfId="0" applyNumberFormat="1" applyFont="1" applyFill="1" applyBorder="1" applyAlignment="1" applyProtection="1">
      <alignment vertical="top" wrapText="1"/>
      <protection/>
    </xf>
    <xf numFmtId="3" fontId="23" fillId="34" borderId="26" xfId="63" applyNumberFormat="1" applyFont="1" applyFill="1" applyBorder="1" applyAlignment="1" applyProtection="1">
      <alignment horizontal="center" vertical="top" wrapText="1"/>
      <protection/>
    </xf>
    <xf numFmtId="1" fontId="25" fillId="35" borderId="10" xfId="63" applyNumberFormat="1" applyFont="1" applyFill="1" applyBorder="1" applyAlignment="1" applyProtection="1">
      <alignment vertical="top" wrapText="1"/>
      <protection/>
    </xf>
    <xf numFmtId="1" fontId="7" fillId="34" borderId="10" xfId="63" applyNumberFormat="1" applyFont="1" applyFill="1" applyBorder="1" applyAlignment="1" applyProtection="1">
      <alignment horizontal="right" vertical="top" wrapText="1"/>
      <protection/>
    </xf>
    <xf numFmtId="3" fontId="23" fillId="34" borderId="35" xfId="63" applyNumberFormat="1" applyFont="1" applyFill="1" applyBorder="1" applyAlignment="1" applyProtection="1">
      <alignment horizontal="center" vertical="top" wrapText="1"/>
      <protection locked="0"/>
    </xf>
    <xf numFmtId="0" fontId="26" fillId="35" borderId="13" xfId="63" applyFont="1" applyFill="1" applyBorder="1" applyAlignment="1" applyProtection="1">
      <alignment vertical="top" wrapText="1"/>
      <protection/>
    </xf>
    <xf numFmtId="49" fontId="26" fillId="35" borderId="10" xfId="63" applyNumberFormat="1" applyFont="1" applyFill="1" applyBorder="1" applyAlignment="1" applyProtection="1">
      <alignment vertical="top" wrapText="1" shrinkToFit="1"/>
      <protection/>
    </xf>
    <xf numFmtId="3" fontId="27" fillId="34" borderId="32" xfId="63" applyNumberFormat="1" applyFont="1" applyFill="1" applyBorder="1" applyAlignment="1" applyProtection="1">
      <alignment horizontal="center" vertical="top" wrapText="1"/>
      <protection locked="0"/>
    </xf>
    <xf numFmtId="0" fontId="26" fillId="35" borderId="31" xfId="63" applyNumberFormat="1" applyFont="1" applyFill="1" applyBorder="1" applyAlignment="1" applyProtection="1">
      <alignment vertical="top" wrapText="1"/>
      <protection/>
    </xf>
    <xf numFmtId="49" fontId="4" fillId="34" borderId="14" xfId="63" applyNumberFormat="1" applyFont="1" applyFill="1" applyBorder="1" applyAlignment="1" applyProtection="1">
      <alignment horizontal="right" vertical="top" wrapText="1"/>
      <protection/>
    </xf>
    <xf numFmtId="0" fontId="25" fillId="35" borderId="31" xfId="63" applyFont="1" applyFill="1" applyBorder="1" applyAlignment="1" applyProtection="1">
      <alignment vertical="top" wrapText="1"/>
      <protection/>
    </xf>
    <xf numFmtId="1" fontId="7" fillId="34" borderId="14" xfId="63" applyNumberFormat="1" applyFont="1" applyFill="1" applyBorder="1" applyAlignment="1" applyProtection="1">
      <alignment horizontal="right" vertical="top" wrapText="1"/>
      <protection/>
    </xf>
    <xf numFmtId="0" fontId="25" fillId="35" borderId="10" xfId="63" applyFont="1" applyFill="1" applyBorder="1" applyAlignment="1" applyProtection="1">
      <alignment vertical="top" wrapText="1"/>
      <protection/>
    </xf>
    <xf numFmtId="1" fontId="9" fillId="34" borderId="14" xfId="63" applyNumberFormat="1" applyFont="1" applyFill="1" applyBorder="1" applyAlignment="1" applyProtection="1">
      <alignment horizontal="right" vertical="top" wrapText="1"/>
      <protection/>
    </xf>
    <xf numFmtId="1" fontId="5" fillId="34" borderId="10" xfId="63" applyNumberFormat="1" applyFont="1" applyFill="1" applyBorder="1" applyAlignment="1" applyProtection="1">
      <alignment horizontal="right" vertical="top" wrapText="1"/>
      <protection/>
    </xf>
    <xf numFmtId="3" fontId="23" fillId="34" borderId="10" xfId="63" applyNumberFormat="1" applyFont="1" applyFill="1" applyBorder="1" applyAlignment="1" applyProtection="1">
      <alignment horizontal="center" vertical="top" wrapText="1"/>
      <protection locked="0"/>
    </xf>
    <xf numFmtId="1" fontId="6" fillId="34" borderId="24" xfId="63" applyNumberFormat="1" applyFont="1" applyFill="1" applyBorder="1" applyAlignment="1" applyProtection="1">
      <alignment horizontal="right" vertical="top" wrapText="1"/>
      <protection/>
    </xf>
    <xf numFmtId="3" fontId="27" fillId="34" borderId="26" xfId="63" applyNumberFormat="1" applyFont="1" applyFill="1" applyBorder="1" applyAlignment="1" applyProtection="1">
      <alignment horizontal="center" vertical="top" wrapText="1"/>
      <protection/>
    </xf>
    <xf numFmtId="1" fontId="5" fillId="34" borderId="24" xfId="63" applyNumberFormat="1" applyFont="1" applyFill="1" applyBorder="1" applyAlignment="1" applyProtection="1">
      <alignment horizontal="right" vertical="top" wrapText="1"/>
      <protection/>
    </xf>
    <xf numFmtId="1" fontId="26" fillId="35" borderId="10" xfId="0" applyNumberFormat="1" applyFont="1" applyFill="1" applyBorder="1" applyAlignment="1" applyProtection="1">
      <alignment vertical="top"/>
      <protection/>
    </xf>
    <xf numFmtId="1" fontId="5" fillId="34" borderId="33" xfId="63" applyNumberFormat="1" applyFont="1" applyFill="1" applyBorder="1" applyAlignment="1" applyProtection="1">
      <alignment horizontal="right" vertical="top" wrapText="1"/>
      <protection/>
    </xf>
    <xf numFmtId="3" fontId="23" fillId="34" borderId="34" xfId="63" applyNumberFormat="1" applyFont="1" applyFill="1" applyBorder="1" applyAlignment="1" applyProtection="1">
      <alignment horizontal="center" vertical="top" wrapText="1"/>
      <protection/>
    </xf>
    <xf numFmtId="1" fontId="6" fillId="34" borderId="33" xfId="63" applyNumberFormat="1" applyFont="1" applyFill="1" applyBorder="1" applyAlignment="1" applyProtection="1">
      <alignment horizontal="right" vertical="top" wrapText="1"/>
      <protection/>
    </xf>
    <xf numFmtId="1" fontId="5" fillId="34" borderId="14" xfId="0" applyNumberFormat="1" applyFont="1" applyFill="1" applyBorder="1" applyAlignment="1" applyProtection="1">
      <alignment vertical="top" wrapText="1"/>
      <protection/>
    </xf>
    <xf numFmtId="1" fontId="5" fillId="34" borderId="14" xfId="0" applyNumberFormat="1" applyFont="1" applyFill="1" applyBorder="1" applyAlignment="1" applyProtection="1">
      <alignment vertical="top"/>
      <protection/>
    </xf>
    <xf numFmtId="3" fontId="23" fillId="34" borderId="32" xfId="0" applyNumberFormat="1" applyFont="1" applyFill="1" applyBorder="1" applyAlignment="1" applyProtection="1">
      <alignment horizontal="center" vertical="top"/>
      <protection/>
    </xf>
    <xf numFmtId="0" fontId="25" fillId="35" borderId="36" xfId="63" applyFont="1" applyFill="1" applyBorder="1" applyAlignment="1" applyProtection="1">
      <alignment vertical="top" wrapText="1"/>
      <protection/>
    </xf>
    <xf numFmtId="49" fontId="4" fillId="34" borderId="37" xfId="63" applyNumberFormat="1" applyFont="1" applyFill="1" applyBorder="1" applyAlignment="1" applyProtection="1">
      <alignment horizontal="right" vertical="top" wrapText="1"/>
      <protection/>
    </xf>
    <xf numFmtId="3" fontId="24" fillId="34" borderId="38" xfId="63" applyNumberFormat="1" applyFont="1" applyFill="1" applyBorder="1" applyAlignment="1" applyProtection="1">
      <alignment horizontal="center" vertical="top" wrapText="1"/>
      <protection/>
    </xf>
    <xf numFmtId="49" fontId="25" fillId="35" borderId="39" xfId="63" applyNumberFormat="1" applyFont="1" applyFill="1" applyBorder="1" applyAlignment="1" applyProtection="1">
      <alignment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top" wrapText="1"/>
      <protection/>
    </xf>
    <xf numFmtId="49" fontId="7" fillId="34" borderId="0" xfId="63" applyNumberFormat="1" applyFont="1" applyFill="1" applyBorder="1" applyAlignment="1" applyProtection="1">
      <alignment vertical="top" wrapText="1"/>
      <protection locked="0"/>
    </xf>
    <xf numFmtId="1" fontId="9" fillId="34" borderId="0" xfId="63" applyNumberFormat="1" applyFont="1" applyFill="1" applyBorder="1" applyAlignment="1" applyProtection="1">
      <alignment vertical="top" wrapText="1"/>
      <protection locked="0"/>
    </xf>
    <xf numFmtId="0" fontId="9" fillId="34" borderId="0" xfId="63" applyFont="1" applyFill="1" applyBorder="1" applyAlignment="1" applyProtection="1">
      <alignment vertical="top"/>
      <protection locked="0"/>
    </xf>
    <xf numFmtId="0" fontId="7" fillId="34" borderId="0" xfId="0" applyFont="1" applyFill="1" applyBorder="1" applyAlignment="1" applyProtection="1">
      <alignment horizontal="left" vertical="top"/>
      <protection locked="0"/>
    </xf>
    <xf numFmtId="0" fontId="5" fillId="34" borderId="0" xfId="63" applyFont="1" applyFill="1" applyAlignment="1" applyProtection="1">
      <alignment horizontal="left" vertical="top" wrapText="1"/>
      <protection locked="0"/>
    </xf>
    <xf numFmtId="0" fontId="5" fillId="34" borderId="0" xfId="63" applyFont="1" applyFill="1" applyAlignment="1" applyProtection="1">
      <alignment vertical="top"/>
      <protection locked="0"/>
    </xf>
    <xf numFmtId="3" fontId="5" fillId="34" borderId="0" xfId="63" applyNumberFormat="1" applyFont="1" applyFill="1" applyAlignment="1" applyProtection="1">
      <alignment vertical="top" wrapText="1"/>
      <protection locked="0"/>
    </xf>
    <xf numFmtId="0" fontId="11" fillId="34" borderId="0" xfId="65" applyFont="1" applyFill="1">
      <alignment/>
      <protection/>
    </xf>
    <xf numFmtId="0" fontId="10" fillId="34" borderId="0" xfId="65" applyFont="1" applyFill="1" applyBorder="1" applyAlignment="1" applyProtection="1">
      <alignment horizontal="center" vertical="center" wrapText="1"/>
      <protection/>
    </xf>
    <xf numFmtId="3" fontId="10" fillId="34" borderId="0" xfId="65" applyNumberFormat="1" applyFont="1" applyFill="1" applyBorder="1" applyAlignment="1" applyProtection="1">
      <alignment horizontal="center" vertical="center" wrapText="1"/>
      <protection/>
    </xf>
    <xf numFmtId="0" fontId="10" fillId="34" borderId="0" xfId="63" applyFont="1" applyFill="1" applyBorder="1" applyAlignment="1" applyProtection="1">
      <alignment vertical="top" wrapText="1"/>
      <protection/>
    </xf>
    <xf numFmtId="3" fontId="7" fillId="34" borderId="10" xfId="63" applyNumberFormat="1" applyFont="1" applyFill="1" applyBorder="1" applyAlignment="1" applyProtection="1">
      <alignment horizontal="center" vertical="top"/>
      <protection/>
    </xf>
    <xf numFmtId="3" fontId="7" fillId="34" borderId="10" xfId="63" applyNumberFormat="1" applyFont="1" applyFill="1" applyBorder="1" applyAlignment="1" applyProtection="1">
      <alignment horizontal="center" vertical="top" wrapText="1"/>
      <protection/>
    </xf>
    <xf numFmtId="0" fontId="11" fillId="34" borderId="10" xfId="65" applyFont="1" applyFill="1" applyBorder="1" applyAlignment="1" applyProtection="1">
      <alignment wrapText="1"/>
      <protection/>
    </xf>
    <xf numFmtId="0" fontId="11" fillId="34" borderId="0" xfId="65" applyFont="1" applyFill="1" applyAlignment="1" applyProtection="1">
      <alignment horizontal="centerContinuous" wrapText="1"/>
      <protection/>
    </xf>
    <xf numFmtId="0" fontId="11" fillId="34" borderId="0" xfId="65" applyFont="1" applyFill="1" applyAlignment="1" applyProtection="1">
      <alignment horizontal="center"/>
      <protection/>
    </xf>
    <xf numFmtId="3" fontId="10" fillId="34" borderId="0" xfId="65" applyNumberFormat="1" applyFont="1" applyFill="1" applyAlignment="1" applyProtection="1">
      <alignment horizontal="center"/>
      <protection/>
    </xf>
    <xf numFmtId="0" fontId="10" fillId="34" borderId="10" xfId="65" applyFont="1" applyFill="1" applyBorder="1" applyAlignment="1" applyProtection="1">
      <alignment horizontal="center" vertical="center" wrapText="1"/>
      <protection/>
    </xf>
    <xf numFmtId="0" fontId="10" fillId="34" borderId="16" xfId="65" applyFont="1" applyFill="1" applyBorder="1" applyAlignment="1" applyProtection="1">
      <alignment horizontal="center" vertical="center" wrapText="1"/>
      <protection/>
    </xf>
    <xf numFmtId="3" fontId="7" fillId="34" borderId="10" xfId="65" applyNumberFormat="1" applyFont="1" applyFill="1" applyBorder="1" applyAlignment="1" applyProtection="1">
      <alignment horizontal="center" vertical="center" wrapText="1"/>
      <protection/>
    </xf>
    <xf numFmtId="0" fontId="10" fillId="34" borderId="14" xfId="65" applyFont="1" applyFill="1" applyBorder="1" applyAlignment="1" applyProtection="1">
      <alignment horizontal="center" vertical="center" wrapText="1"/>
      <protection/>
    </xf>
    <xf numFmtId="0" fontId="7" fillId="34" borderId="10" xfId="65" applyFont="1" applyFill="1" applyBorder="1" applyAlignment="1" applyProtection="1">
      <alignment horizontal="center" vertical="center" wrapText="1"/>
      <protection/>
    </xf>
    <xf numFmtId="3" fontId="10" fillId="34" borderId="10" xfId="65" applyNumberFormat="1" applyFont="1" applyFill="1" applyBorder="1" applyAlignment="1" applyProtection="1">
      <alignment horizontal="center" vertical="center" wrapText="1"/>
      <protection/>
    </xf>
    <xf numFmtId="0" fontId="10" fillId="34" borderId="13" xfId="65" applyFont="1" applyFill="1" applyBorder="1" applyAlignment="1" applyProtection="1">
      <alignment horizontal="center" vertical="center" wrapText="1"/>
      <protection/>
    </xf>
    <xf numFmtId="3" fontId="7" fillId="34" borderId="13" xfId="65" applyNumberFormat="1" applyFont="1" applyFill="1" applyBorder="1" applyAlignment="1" applyProtection="1">
      <alignment horizontal="center" vertical="center" wrapText="1"/>
      <protection/>
    </xf>
    <xf numFmtId="0" fontId="10" fillId="34" borderId="10" xfId="65" applyFont="1" applyFill="1" applyBorder="1" applyAlignment="1" applyProtection="1">
      <alignment vertical="center" wrapText="1"/>
      <protection/>
    </xf>
    <xf numFmtId="3" fontId="7" fillId="34" borderId="10" xfId="65" applyNumberFormat="1" applyFont="1" applyFill="1" applyBorder="1" applyAlignment="1" applyProtection="1">
      <alignment vertical="center"/>
      <protection/>
    </xf>
    <xf numFmtId="0" fontId="9" fillId="34" borderId="10" xfId="65" applyFont="1" applyFill="1" applyBorder="1" applyProtection="1">
      <alignment/>
      <protection/>
    </xf>
    <xf numFmtId="0" fontId="12" fillId="34" borderId="10" xfId="65" applyFont="1" applyFill="1" applyBorder="1" applyAlignment="1" applyProtection="1">
      <alignment vertical="center" wrapText="1"/>
      <protection/>
    </xf>
    <xf numFmtId="3" fontId="9" fillId="34" borderId="10" xfId="65" applyNumberFormat="1" applyFont="1" applyFill="1" applyBorder="1" applyProtection="1">
      <alignment/>
      <protection/>
    </xf>
    <xf numFmtId="0" fontId="9" fillId="34" borderId="10" xfId="65" applyFont="1" applyFill="1" applyBorder="1" applyProtection="1">
      <alignment/>
      <protection/>
    </xf>
    <xf numFmtId="3" fontId="9" fillId="34" borderId="10" xfId="65" applyNumberFormat="1" applyFont="1" applyFill="1" applyBorder="1" applyProtection="1">
      <alignment/>
      <protection/>
    </xf>
    <xf numFmtId="0" fontId="11" fillId="34" borderId="10" xfId="65" applyFont="1" applyFill="1" applyBorder="1" applyAlignment="1" applyProtection="1">
      <alignment vertical="center" wrapText="1"/>
      <protection/>
    </xf>
    <xf numFmtId="3" fontId="11" fillId="34" borderId="10" xfId="65" applyNumberFormat="1" applyFont="1" applyFill="1" applyBorder="1" applyAlignment="1" applyProtection="1">
      <alignment horizontal="center" vertical="center"/>
      <protection/>
    </xf>
    <xf numFmtId="3" fontId="9" fillId="34" borderId="10" xfId="65" applyNumberFormat="1" applyFont="1" applyFill="1" applyBorder="1" applyAlignment="1" applyProtection="1">
      <alignment vertical="center"/>
      <protection locked="0"/>
    </xf>
    <xf numFmtId="49" fontId="11" fillId="34" borderId="10" xfId="65" applyNumberFormat="1" applyFont="1" applyFill="1" applyBorder="1" applyAlignment="1" applyProtection="1">
      <alignment horizontal="center" wrapText="1"/>
      <protection/>
    </xf>
    <xf numFmtId="3" fontId="9" fillId="34" borderId="10" xfId="65" applyNumberFormat="1" applyFont="1" applyFill="1" applyBorder="1" applyProtection="1">
      <alignment/>
      <protection locked="0"/>
    </xf>
    <xf numFmtId="0" fontId="12" fillId="34" borderId="10" xfId="65" applyFont="1" applyFill="1" applyBorder="1" applyAlignment="1" applyProtection="1">
      <alignment horizontal="right" vertical="center" wrapText="1"/>
      <protection/>
    </xf>
    <xf numFmtId="49" fontId="12" fillId="34" borderId="10" xfId="65" applyNumberFormat="1" applyFont="1" applyFill="1" applyBorder="1" applyAlignment="1" applyProtection="1">
      <alignment horizontal="center" wrapText="1"/>
      <protection/>
    </xf>
    <xf numFmtId="3" fontId="8" fillId="34" borderId="10" xfId="65" applyNumberFormat="1" applyFont="1" applyFill="1" applyBorder="1" applyProtection="1">
      <alignment/>
      <protection/>
    </xf>
    <xf numFmtId="0" fontId="11" fillId="34" borderId="10" xfId="65" applyFont="1" applyFill="1" applyBorder="1" applyAlignment="1" applyProtection="1">
      <alignment horizontal="center" wrapText="1"/>
      <protection/>
    </xf>
    <xf numFmtId="0" fontId="12" fillId="34" borderId="10" xfId="65" applyFont="1" applyFill="1" applyBorder="1" applyAlignment="1" applyProtection="1">
      <alignment horizontal="center" wrapText="1"/>
      <protection/>
    </xf>
    <xf numFmtId="0" fontId="11" fillId="34" borderId="10" xfId="65" applyFont="1" applyFill="1" applyBorder="1" applyAlignment="1" applyProtection="1">
      <alignment horizontal="left" vertical="center" wrapText="1"/>
      <protection/>
    </xf>
    <xf numFmtId="3" fontId="12" fillId="34" borderId="10" xfId="65" applyNumberFormat="1" applyFont="1" applyFill="1" applyBorder="1" applyAlignment="1" applyProtection="1">
      <alignment horizontal="center" vertical="center"/>
      <protection/>
    </xf>
    <xf numFmtId="3" fontId="8" fillId="34" borderId="10" xfId="65" applyNumberFormat="1" applyFont="1" applyFill="1" applyBorder="1" applyAlignment="1" applyProtection="1">
      <alignment vertical="center"/>
      <protection/>
    </xf>
    <xf numFmtId="3" fontId="9" fillId="34" borderId="10" xfId="65" applyNumberFormat="1" applyFont="1" applyFill="1" applyBorder="1" applyAlignment="1" applyProtection="1">
      <alignment vertical="center"/>
      <protection/>
    </xf>
    <xf numFmtId="0" fontId="11" fillId="34" borderId="16" xfId="65" applyFont="1" applyFill="1" applyBorder="1" applyAlignment="1" applyProtection="1">
      <alignment horizontal="center" vertical="center" wrapText="1"/>
      <protection/>
    </xf>
    <xf numFmtId="0" fontId="10" fillId="34" borderId="10" xfId="65" applyFont="1" applyFill="1" applyBorder="1" applyAlignment="1" applyProtection="1">
      <alignment horizontal="right" vertical="center" wrapText="1"/>
      <protection/>
    </xf>
    <xf numFmtId="0" fontId="12" fillId="34" borderId="16" xfId="65" applyFont="1" applyFill="1" applyBorder="1" applyAlignment="1" applyProtection="1">
      <alignment horizontal="center" vertical="center" wrapText="1"/>
      <protection/>
    </xf>
    <xf numFmtId="3" fontId="7" fillId="34" borderId="10" xfId="65" applyNumberFormat="1" applyFont="1" applyFill="1" applyBorder="1" applyProtection="1">
      <alignment/>
      <protection/>
    </xf>
    <xf numFmtId="1" fontId="9" fillId="34" borderId="10" xfId="65" applyNumberFormat="1" applyFont="1" applyFill="1" applyBorder="1" applyProtection="1">
      <alignment/>
      <protection/>
    </xf>
    <xf numFmtId="0" fontId="12" fillId="34" borderId="10" xfId="65" applyFont="1" applyFill="1" applyBorder="1" applyAlignment="1" applyProtection="1">
      <alignment horizontal="left" vertical="center" wrapText="1"/>
      <protection/>
    </xf>
    <xf numFmtId="1" fontId="9" fillId="34" borderId="10" xfId="65" applyNumberFormat="1" applyFont="1" applyFill="1" applyBorder="1" applyProtection="1">
      <alignment/>
      <protection locked="0"/>
    </xf>
    <xf numFmtId="0" fontId="12" fillId="34" borderId="16" xfId="65" applyFont="1" applyFill="1" applyBorder="1" applyAlignment="1" applyProtection="1">
      <alignment horizontal="center" wrapText="1"/>
      <protection/>
    </xf>
    <xf numFmtId="3" fontId="8" fillId="34" borderId="10" xfId="65" applyNumberFormat="1" applyFont="1" applyFill="1" applyBorder="1" applyAlignment="1" applyProtection="1">
      <alignment vertical="center"/>
      <protection locked="0"/>
    </xf>
    <xf numFmtId="0" fontId="10" fillId="34" borderId="10" xfId="65" applyFont="1" applyFill="1" applyBorder="1" applyAlignment="1" applyProtection="1">
      <alignment horizontal="left" vertical="center" wrapText="1"/>
      <protection/>
    </xf>
    <xf numFmtId="3" fontId="8" fillId="34" borderId="10" xfId="65" applyNumberFormat="1" applyFont="1" applyFill="1" applyBorder="1" applyProtection="1">
      <alignment/>
      <protection/>
    </xf>
    <xf numFmtId="3" fontId="7" fillId="34" borderId="10" xfId="65" applyNumberFormat="1" applyFont="1" applyFill="1" applyBorder="1" applyAlignment="1" applyProtection="1">
      <alignment horizontal="right" vertical="center"/>
      <protection/>
    </xf>
    <xf numFmtId="0" fontId="13" fillId="34" borderId="10" xfId="65" applyFont="1" applyFill="1" applyBorder="1" applyAlignment="1" applyProtection="1">
      <alignment vertical="center" wrapText="1"/>
      <protection/>
    </xf>
    <xf numFmtId="0" fontId="11" fillId="34" borderId="31" xfId="65" applyFont="1" applyFill="1" applyBorder="1" applyAlignment="1" applyProtection="1">
      <alignment vertical="center" wrapText="1"/>
      <protection/>
    </xf>
    <xf numFmtId="3" fontId="9" fillId="34" borderId="10" xfId="65" applyNumberFormat="1" applyFont="1" applyFill="1" applyBorder="1" applyAlignment="1" applyProtection="1">
      <alignment horizontal="right" vertical="center"/>
      <protection locked="0"/>
    </xf>
    <xf numFmtId="49" fontId="11" fillId="34" borderId="16" xfId="65" applyNumberFormat="1" applyFont="1" applyFill="1" applyBorder="1" applyAlignment="1" applyProtection="1">
      <alignment horizontal="center" vertical="center" wrapText="1"/>
      <protection/>
    </xf>
    <xf numFmtId="0" fontId="11" fillId="34" borderId="10" xfId="65" applyFont="1" applyFill="1" applyBorder="1" applyAlignment="1" applyProtection="1">
      <alignment horizontal="centerContinuous" wrapText="1"/>
      <protection/>
    </xf>
    <xf numFmtId="3" fontId="7" fillId="34" borderId="16" xfId="65" applyNumberFormat="1" applyFont="1" applyFill="1" applyBorder="1" applyAlignment="1" applyProtection="1">
      <alignment vertical="center"/>
      <protection locked="0"/>
    </xf>
    <xf numFmtId="0" fontId="10" fillId="34" borderId="14" xfId="65" applyFont="1" applyFill="1" applyBorder="1" applyAlignment="1" applyProtection="1">
      <alignment vertical="center" wrapText="1"/>
      <protection/>
    </xf>
    <xf numFmtId="49" fontId="10" fillId="34" borderId="10" xfId="65" applyNumberFormat="1" applyFont="1" applyFill="1" applyBorder="1" applyAlignment="1" applyProtection="1">
      <alignment horizontal="center" vertical="center" wrapText="1"/>
      <protection/>
    </xf>
    <xf numFmtId="3" fontId="7" fillId="34" borderId="16" xfId="65" applyNumberFormat="1" applyFont="1" applyFill="1" applyBorder="1" applyAlignment="1" applyProtection="1">
      <alignment vertical="center"/>
      <protection/>
    </xf>
    <xf numFmtId="0" fontId="14" fillId="34" borderId="10" xfId="65" applyFont="1" applyFill="1" applyBorder="1" applyAlignment="1" applyProtection="1">
      <alignment vertical="center" wrapText="1"/>
      <protection/>
    </xf>
    <xf numFmtId="49" fontId="10" fillId="34" borderId="10" xfId="65" applyNumberFormat="1" applyFont="1" applyFill="1" applyBorder="1" applyAlignment="1" applyProtection="1">
      <alignment horizontal="centerContinuous" wrapText="1"/>
      <protection/>
    </xf>
    <xf numFmtId="49" fontId="10" fillId="34" borderId="13" xfId="65" applyNumberFormat="1" applyFont="1" applyFill="1" applyBorder="1" applyAlignment="1" applyProtection="1">
      <alignment horizontal="center" vertical="center" wrapText="1"/>
      <protection/>
    </xf>
    <xf numFmtId="3" fontId="7" fillId="34" borderId="10" xfId="65" applyNumberFormat="1" applyFont="1" applyFill="1" applyBorder="1" applyAlignment="1" applyProtection="1">
      <alignment vertical="center"/>
      <protection locked="0"/>
    </xf>
    <xf numFmtId="1" fontId="8" fillId="34" borderId="10" xfId="65" applyNumberFormat="1" applyFont="1" applyFill="1" applyBorder="1" applyProtection="1">
      <alignment/>
      <protection locked="0"/>
    </xf>
    <xf numFmtId="3" fontId="7" fillId="34" borderId="10" xfId="65" applyNumberFormat="1" applyFont="1" applyFill="1" applyBorder="1" applyProtection="1">
      <alignment/>
      <protection/>
    </xf>
    <xf numFmtId="3" fontId="7" fillId="34" borderId="10" xfId="65" applyNumberFormat="1" applyFont="1" applyFill="1" applyBorder="1" applyAlignment="1" applyProtection="1">
      <alignment vertical="center"/>
      <protection/>
    </xf>
    <xf numFmtId="0" fontId="11" fillId="34" borderId="0" xfId="65" applyFont="1" applyFill="1" applyBorder="1" applyAlignment="1" applyProtection="1">
      <alignment wrapText="1"/>
      <protection/>
    </xf>
    <xf numFmtId="0" fontId="10" fillId="34" borderId="0" xfId="65" applyFont="1" applyFill="1" applyBorder="1" applyAlignment="1" applyProtection="1">
      <alignment wrapText="1"/>
      <protection locked="0"/>
    </xf>
    <xf numFmtId="3" fontId="11" fillId="34" borderId="0" xfId="65" applyNumberFormat="1" applyFont="1" applyFill="1" applyBorder="1" applyAlignment="1" applyProtection="1">
      <alignment horizontal="center"/>
      <protection locked="0"/>
    </xf>
    <xf numFmtId="1" fontId="11" fillId="34" borderId="0" xfId="65" applyNumberFormat="1" applyFont="1" applyFill="1" applyBorder="1" applyAlignment="1" applyProtection="1">
      <alignment horizontal="center"/>
      <protection locked="0"/>
    </xf>
    <xf numFmtId="0" fontId="10" fillId="34" borderId="0" xfId="65" applyFont="1" applyFill="1" applyBorder="1" applyAlignment="1" applyProtection="1">
      <alignment horizontal="right" vertical="center" wrapText="1"/>
      <protection locked="0"/>
    </xf>
    <xf numFmtId="0" fontId="11" fillId="34" borderId="0" xfId="65" applyFont="1" applyFill="1" applyBorder="1" applyAlignment="1" applyProtection="1">
      <alignment wrapText="1"/>
      <protection locked="0"/>
    </xf>
    <xf numFmtId="0" fontId="4" fillId="34" borderId="0" xfId="0" applyFont="1" applyFill="1" applyBorder="1" applyAlignment="1" applyProtection="1">
      <alignment horizontal="left" vertical="top"/>
      <protection locked="0"/>
    </xf>
    <xf numFmtId="0" fontId="11" fillId="34" borderId="0" xfId="65" applyFont="1" applyFill="1" applyAlignment="1">
      <alignment wrapText="1"/>
      <protection/>
    </xf>
    <xf numFmtId="3" fontId="11" fillId="34" borderId="0" xfId="65" applyNumberFormat="1" applyFont="1" applyFill="1" applyAlignment="1">
      <alignment horizontal="center"/>
      <protection/>
    </xf>
    <xf numFmtId="0" fontId="11" fillId="34" borderId="0" xfId="65" applyFont="1" applyFill="1" applyBorder="1" applyAlignment="1">
      <alignment horizontal="center"/>
      <protection/>
    </xf>
    <xf numFmtId="0" fontId="11" fillId="34" borderId="0" xfId="65" applyFont="1" applyFill="1" applyBorder="1" applyAlignment="1">
      <alignment wrapText="1"/>
      <protection/>
    </xf>
    <xf numFmtId="0" fontId="11" fillId="34" borderId="0" xfId="65" applyFont="1" applyFill="1" applyAlignment="1">
      <alignment horizontal="center"/>
      <protection/>
    </xf>
    <xf numFmtId="3" fontId="7" fillId="34" borderId="0" xfId="65" applyNumberFormat="1" applyFont="1" applyFill="1" applyBorder="1" applyProtection="1">
      <alignment/>
      <protection/>
    </xf>
    <xf numFmtId="0" fontId="11" fillId="34" borderId="0" xfId="64" applyFont="1" applyFill="1" applyAlignment="1" applyProtection="1">
      <alignment wrapText="1"/>
      <protection/>
    </xf>
    <xf numFmtId="0" fontId="10" fillId="34" borderId="0" xfId="64" applyFont="1" applyFill="1" applyBorder="1" applyAlignment="1" applyProtection="1">
      <alignment horizontal="center" vertical="center" wrapText="1"/>
      <protection locked="0"/>
    </xf>
    <xf numFmtId="0" fontId="10" fillId="34" borderId="0" xfId="64" applyFont="1" applyFill="1" applyBorder="1" applyAlignment="1" applyProtection="1">
      <alignment horizontal="centerContinuous" vertical="center" wrapText="1"/>
      <protection/>
    </xf>
    <xf numFmtId="0" fontId="7" fillId="34" borderId="0" xfId="63" applyFont="1" applyFill="1" applyBorder="1" applyAlignment="1" applyProtection="1">
      <alignment horizontal="left" vertical="top"/>
      <protection/>
    </xf>
    <xf numFmtId="0" fontId="18" fillId="34" borderId="10" xfId="63" applyFont="1" applyFill="1" applyBorder="1" applyAlignment="1" applyProtection="1">
      <alignment horizontal="left" vertical="top"/>
      <protection/>
    </xf>
    <xf numFmtId="0" fontId="17" fillId="34" borderId="10" xfId="63" applyFont="1" applyFill="1" applyBorder="1" applyAlignment="1" applyProtection="1">
      <alignment vertical="top"/>
      <protection/>
    </xf>
    <xf numFmtId="0" fontId="7" fillId="34" borderId="10" xfId="63" applyFont="1" applyFill="1" applyBorder="1" applyAlignment="1" applyProtection="1">
      <alignment horizontal="left" vertical="top"/>
      <protection/>
    </xf>
    <xf numFmtId="0" fontId="17" fillId="34" borderId="10" xfId="63" applyFont="1" applyFill="1" applyBorder="1" applyAlignment="1" applyProtection="1">
      <alignment horizontal="left" vertical="top" wrapText="1"/>
      <protection/>
    </xf>
    <xf numFmtId="0" fontId="7" fillId="34" borderId="0" xfId="63" applyFont="1" applyFill="1" applyBorder="1" applyAlignment="1" applyProtection="1">
      <alignment vertical="top"/>
      <protection/>
    </xf>
    <xf numFmtId="200" fontId="4" fillId="34" borderId="10" xfId="63" applyNumberFormat="1" applyFont="1" applyFill="1" applyBorder="1" applyAlignment="1" applyProtection="1">
      <alignment horizontal="left" vertical="top"/>
      <protection/>
    </xf>
    <xf numFmtId="0" fontId="10" fillId="34" borderId="16" xfId="63" applyFont="1" applyFill="1" applyBorder="1" applyAlignment="1" applyProtection="1">
      <alignment vertical="top" wrapText="1"/>
      <protection/>
    </xf>
    <xf numFmtId="0" fontId="10" fillId="34" borderId="0" xfId="64" applyFont="1" applyFill="1" applyBorder="1" applyAlignment="1" applyProtection="1">
      <alignment horizontal="right" vertical="center" wrapText="1"/>
      <protection/>
    </xf>
    <xf numFmtId="0" fontId="10" fillId="34" borderId="0" xfId="63" applyFont="1" applyFill="1" applyBorder="1" applyAlignment="1" applyProtection="1">
      <alignment vertical="top"/>
      <protection/>
    </xf>
    <xf numFmtId="200" fontId="10" fillId="34" borderId="0" xfId="63" applyNumberFormat="1" applyFont="1" applyFill="1" applyBorder="1" applyAlignment="1" applyProtection="1">
      <alignment horizontal="left" vertical="top"/>
      <protection/>
    </xf>
    <xf numFmtId="0" fontId="4" fillId="34" borderId="10" xfId="64" applyFont="1" applyFill="1" applyBorder="1" applyAlignment="1" applyProtection="1">
      <alignment horizontal="center" vertical="center" wrapText="1"/>
      <protection/>
    </xf>
    <xf numFmtId="3" fontId="4" fillId="34" borderId="10" xfId="64" applyNumberFormat="1" applyFont="1" applyFill="1" applyBorder="1" applyAlignment="1" applyProtection="1">
      <alignment horizontal="center" vertical="center" wrapText="1"/>
      <protection/>
    </xf>
    <xf numFmtId="0" fontId="10" fillId="34" borderId="10" xfId="64" applyFont="1" applyFill="1" applyBorder="1" applyAlignment="1" applyProtection="1">
      <alignment horizontal="center" vertical="center" wrapText="1"/>
      <protection/>
    </xf>
    <xf numFmtId="3" fontId="21" fillId="34" borderId="10" xfId="64" applyNumberFormat="1" applyFont="1" applyFill="1" applyBorder="1" applyAlignment="1" applyProtection="1">
      <alignment horizontal="center" vertical="center" wrapText="1"/>
      <protection/>
    </xf>
    <xf numFmtId="0" fontId="12" fillId="34" borderId="10" xfId="64" applyFont="1" applyFill="1" applyBorder="1" applyAlignment="1" applyProtection="1">
      <alignment wrapText="1"/>
      <protection/>
    </xf>
    <xf numFmtId="49" fontId="12" fillId="34" borderId="10" xfId="64" applyNumberFormat="1" applyFont="1" applyFill="1" applyBorder="1" applyAlignment="1" applyProtection="1">
      <alignment wrapText="1"/>
      <protection/>
    </xf>
    <xf numFmtId="3" fontId="20" fillId="34" borderId="10" xfId="64" applyNumberFormat="1" applyFont="1" applyFill="1" applyBorder="1" applyAlignment="1" applyProtection="1">
      <alignment wrapText="1"/>
      <protection/>
    </xf>
    <xf numFmtId="0" fontId="11" fillId="34" borderId="10" xfId="64" applyFont="1" applyFill="1" applyBorder="1" applyAlignment="1" applyProtection="1">
      <alignment wrapText="1"/>
      <protection/>
    </xf>
    <xf numFmtId="49" fontId="11" fillId="34" borderId="10" xfId="64" applyNumberFormat="1" applyFont="1" applyFill="1" applyBorder="1" applyAlignment="1" applyProtection="1">
      <alignment horizontal="center" wrapText="1"/>
      <protection/>
    </xf>
    <xf numFmtId="3" fontId="20" fillId="34" borderId="10" xfId="64" applyNumberFormat="1" applyFont="1" applyFill="1" applyBorder="1" applyAlignment="1" applyProtection="1">
      <alignment wrapText="1"/>
      <protection locked="0"/>
    </xf>
    <xf numFmtId="0" fontId="10" fillId="34" borderId="10" xfId="64" applyFont="1" applyFill="1" applyBorder="1" applyAlignment="1" applyProtection="1">
      <alignment horizontal="right" wrapText="1"/>
      <protection/>
    </xf>
    <xf numFmtId="49" fontId="10" fillId="34" borderId="10" xfId="64" applyNumberFormat="1" applyFont="1" applyFill="1" applyBorder="1" applyAlignment="1" applyProtection="1">
      <alignment horizontal="center" wrapText="1"/>
      <protection/>
    </xf>
    <xf numFmtId="3" fontId="22" fillId="34" borderId="10" xfId="64" applyNumberFormat="1" applyFont="1" applyFill="1" applyBorder="1" applyAlignment="1" applyProtection="1">
      <alignment wrapText="1"/>
      <protection/>
    </xf>
    <xf numFmtId="49" fontId="12" fillId="34" borderId="10" xfId="64" applyNumberFormat="1" applyFont="1" applyFill="1" applyBorder="1" applyAlignment="1" applyProtection="1">
      <alignment horizontal="center" wrapText="1"/>
      <protection/>
    </xf>
    <xf numFmtId="0" fontId="10" fillId="34" borderId="10" xfId="64" applyFont="1" applyFill="1" applyBorder="1" applyAlignment="1" applyProtection="1">
      <alignment wrapText="1"/>
      <protection/>
    </xf>
    <xf numFmtId="3" fontId="22" fillId="34" borderId="10" xfId="64" applyNumberFormat="1" applyFont="1" applyFill="1" applyBorder="1" applyAlignment="1" applyProtection="1">
      <alignment wrapText="1"/>
      <protection locked="0"/>
    </xf>
    <xf numFmtId="3" fontId="21" fillId="34" borderId="10" xfId="64" applyNumberFormat="1" applyFont="1" applyFill="1" applyBorder="1" applyAlignment="1" applyProtection="1">
      <alignment wrapText="1"/>
      <protection/>
    </xf>
    <xf numFmtId="0" fontId="4" fillId="34" borderId="0" xfId="63" applyFont="1" applyFill="1" applyBorder="1" applyAlignment="1" applyProtection="1">
      <alignment vertical="top"/>
      <protection locked="0"/>
    </xf>
    <xf numFmtId="49" fontId="7" fillId="34" borderId="0" xfId="63" applyNumberFormat="1" applyFont="1" applyFill="1" applyBorder="1" applyAlignment="1" applyProtection="1">
      <alignment vertical="top" wrapText="1"/>
      <protection locked="0"/>
    </xf>
    <xf numFmtId="0" fontId="7" fillId="34" borderId="0" xfId="63" applyFont="1" applyFill="1" applyBorder="1" applyAlignment="1" applyProtection="1">
      <alignment vertical="top" wrapText="1"/>
      <protection locked="0"/>
    </xf>
    <xf numFmtId="1" fontId="9" fillId="34" borderId="0" xfId="63" applyNumberFormat="1" applyFont="1" applyFill="1" applyBorder="1" applyAlignment="1" applyProtection="1">
      <alignment vertical="top" wrapText="1"/>
      <protection locked="0"/>
    </xf>
    <xf numFmtId="0" fontId="9" fillId="34" borderId="0" xfId="63" applyFont="1" applyFill="1" applyAlignment="1" applyProtection="1">
      <alignment horizontal="left" vertical="top" wrapText="1"/>
      <protection locked="0"/>
    </xf>
    <xf numFmtId="0" fontId="9" fillId="34" borderId="0" xfId="63" applyFont="1" applyFill="1" applyAlignment="1" applyProtection="1">
      <alignment vertical="top" wrapText="1"/>
      <protection locked="0"/>
    </xf>
    <xf numFmtId="0" fontId="9" fillId="34" borderId="0" xfId="63" applyFont="1" applyFill="1" applyAlignment="1" applyProtection="1">
      <alignment vertical="top"/>
      <protection locked="0"/>
    </xf>
    <xf numFmtId="0" fontId="5" fillId="34" borderId="0" xfId="63" applyFont="1" applyFill="1" applyAlignment="1">
      <alignment vertical="top"/>
      <protection/>
    </xf>
    <xf numFmtId="0" fontId="9" fillId="34" borderId="0" xfId="63" applyFont="1" applyFill="1" applyBorder="1" applyAlignment="1" applyProtection="1">
      <alignment vertical="top"/>
      <protection locked="0"/>
    </xf>
    <xf numFmtId="49" fontId="10" fillId="34" borderId="0" xfId="0" applyNumberFormat="1" applyFont="1" applyFill="1" applyAlignment="1" applyProtection="1">
      <alignment horizontal="left" vertical="top"/>
      <protection locked="0"/>
    </xf>
    <xf numFmtId="0" fontId="11" fillId="34" borderId="0" xfId="64" applyFont="1" applyFill="1" applyAlignment="1" applyProtection="1">
      <alignment horizontal="left" wrapText="1"/>
      <protection/>
    </xf>
    <xf numFmtId="0" fontId="11" fillId="34" borderId="0" xfId="64" applyFont="1" applyFill="1" applyAlignment="1" applyProtection="1">
      <alignment wrapText="1"/>
      <protection locked="0"/>
    </xf>
    <xf numFmtId="0" fontId="11" fillId="34" borderId="0" xfId="66" applyFont="1" applyFill="1">
      <alignment/>
      <protection/>
    </xf>
    <xf numFmtId="0" fontId="10" fillId="34" borderId="0" xfId="66" applyFont="1" applyFill="1" applyAlignment="1" applyProtection="1">
      <alignment horizontal="centerContinuous" wrapText="1"/>
      <protection/>
    </xf>
    <xf numFmtId="49" fontId="10" fillId="34" borderId="0" xfId="66" applyNumberFormat="1" applyFont="1" applyFill="1" applyAlignment="1" applyProtection="1">
      <alignment horizontal="center" wrapText="1"/>
      <protection/>
    </xf>
    <xf numFmtId="0" fontId="10" fillId="34" borderId="0" xfId="66" applyFont="1" applyFill="1" applyAlignment="1" applyProtection="1">
      <alignment horizontal="centerContinuous"/>
      <protection/>
    </xf>
    <xf numFmtId="0" fontId="11" fillId="34" borderId="0" xfId="66" applyFont="1" applyFill="1" applyProtection="1">
      <alignment/>
      <protection/>
    </xf>
    <xf numFmtId="0" fontId="9" fillId="34" borderId="0" xfId="66" applyFont="1" applyFill="1" applyAlignment="1" applyProtection="1">
      <alignment horizontal="left"/>
      <protection/>
    </xf>
    <xf numFmtId="0" fontId="7" fillId="34" borderId="0" xfId="66" applyFont="1" applyFill="1" applyAlignment="1" applyProtection="1">
      <alignment horizontal="left"/>
      <protection/>
    </xf>
    <xf numFmtId="0" fontId="10" fillId="34" borderId="0" xfId="66" applyFont="1" applyFill="1" applyBorder="1" applyAlignment="1" applyProtection="1">
      <alignment horizontal="left" vertical="center" wrapText="1"/>
      <protection/>
    </xf>
    <xf numFmtId="0" fontId="9" fillId="34" borderId="0" xfId="66" applyFont="1" applyFill="1" applyAlignment="1" applyProtection="1">
      <alignment horizontal="right"/>
      <protection/>
    </xf>
    <xf numFmtId="0" fontId="10" fillId="34" borderId="0" xfId="66" applyFont="1" applyFill="1" applyBorder="1" applyAlignment="1" applyProtection="1">
      <alignment horizontal="left" vertical="top" wrapText="1"/>
      <protection/>
    </xf>
    <xf numFmtId="0" fontId="10" fillId="34" borderId="0" xfId="66" applyFont="1" applyFill="1" applyProtection="1">
      <alignment/>
      <protection/>
    </xf>
    <xf numFmtId="0" fontId="10" fillId="34" borderId="0" xfId="64" applyFont="1" applyFill="1" applyAlignment="1" applyProtection="1">
      <alignment horizontal="right" wrapText="1"/>
      <protection/>
    </xf>
    <xf numFmtId="0" fontId="10" fillId="34" borderId="24" xfId="66" applyFont="1" applyFill="1" applyBorder="1" applyAlignment="1">
      <alignment horizontal="centerContinuous" vertical="center" wrapText="1"/>
      <protection/>
    </xf>
    <xf numFmtId="49" fontId="10" fillId="34" borderId="24" xfId="66" applyNumberFormat="1" applyFont="1" applyFill="1" applyBorder="1" applyAlignment="1">
      <alignment horizontal="centerContinuous" vertical="center" wrapText="1"/>
      <protection/>
    </xf>
    <xf numFmtId="0" fontId="10" fillId="34" borderId="11" xfId="66" applyFont="1" applyFill="1" applyBorder="1" applyAlignment="1">
      <alignment horizontal="centerContinuous" vertical="center" wrapText="1"/>
      <protection/>
    </xf>
    <xf numFmtId="0" fontId="10" fillId="34" borderId="10" xfId="66" applyFont="1" applyFill="1" applyBorder="1" applyAlignment="1">
      <alignment horizontal="centerContinuous" vertical="center" wrapText="1"/>
      <protection/>
    </xf>
    <xf numFmtId="0" fontId="10" fillId="34" borderId="40" xfId="66" applyFont="1" applyFill="1" applyBorder="1" applyAlignment="1">
      <alignment horizontal="left" vertical="center" wrapText="1"/>
      <protection/>
    </xf>
    <xf numFmtId="0" fontId="10" fillId="34" borderId="27" xfId="66" applyFont="1" applyFill="1" applyBorder="1" applyAlignment="1">
      <alignment horizontal="centerContinuous" vertical="center" wrapText="1"/>
      <protection/>
    </xf>
    <xf numFmtId="0" fontId="10" fillId="34" borderId="41" xfId="66" applyFont="1" applyFill="1" applyBorder="1" applyAlignment="1">
      <alignment horizontal="center" vertical="center" wrapText="1"/>
      <protection/>
    </xf>
    <xf numFmtId="49" fontId="10" fillId="34" borderId="41" xfId="66" applyNumberFormat="1" applyFont="1" applyFill="1" applyBorder="1" applyAlignment="1">
      <alignment horizontal="centerContinuous" vertical="center" wrapText="1"/>
      <protection/>
    </xf>
    <xf numFmtId="0" fontId="10" fillId="34" borderId="12" xfId="66" applyFont="1" applyFill="1" applyBorder="1" applyAlignment="1">
      <alignment horizontal="centerContinuous" vertical="center" wrapText="1"/>
      <protection/>
    </xf>
    <xf numFmtId="0" fontId="10" fillId="34" borderId="0" xfId="66" applyFont="1" applyFill="1" applyBorder="1" applyAlignment="1">
      <alignment horizontal="centerContinuous" vertical="center" wrapText="1"/>
      <protection/>
    </xf>
    <xf numFmtId="0" fontId="10" fillId="34" borderId="13" xfId="66" applyFont="1" applyFill="1" applyBorder="1" applyAlignment="1">
      <alignment horizontal="centerContinuous" vertical="center" wrapText="1"/>
      <protection/>
    </xf>
    <xf numFmtId="0" fontId="10" fillId="34" borderId="16" xfId="66" applyFont="1" applyFill="1" applyBorder="1" applyAlignment="1">
      <alignment horizontal="center" vertical="center" wrapText="1"/>
      <protection/>
    </xf>
    <xf numFmtId="0" fontId="10" fillId="34" borderId="33" xfId="66" applyFont="1" applyFill="1" applyBorder="1" applyAlignment="1">
      <alignment horizontal="centerContinuous" vertical="center" wrapText="1"/>
      <protection/>
    </xf>
    <xf numFmtId="0" fontId="5" fillId="34" borderId="33" xfId="0" applyFont="1" applyFill="1" applyBorder="1" applyAlignment="1">
      <alignment horizontal="centerContinuous" vertical="center" wrapText="1"/>
    </xf>
    <xf numFmtId="0" fontId="10" fillId="34" borderId="42" xfId="66" applyFont="1" applyFill="1" applyBorder="1" applyAlignment="1">
      <alignment horizontal="centerContinuous" vertical="center" wrapText="1"/>
      <protection/>
    </xf>
    <xf numFmtId="0" fontId="10" fillId="34" borderId="10" xfId="66" applyFont="1" applyFill="1" applyBorder="1" applyAlignment="1">
      <alignment horizontal="center" vertical="center" wrapText="1"/>
      <protection/>
    </xf>
    <xf numFmtId="49" fontId="10" fillId="34" borderId="13" xfId="66" applyNumberFormat="1" applyFont="1" applyFill="1" applyBorder="1" applyAlignment="1">
      <alignment horizontal="center" vertical="center" wrapText="1"/>
      <protection/>
    </xf>
    <xf numFmtId="0" fontId="10" fillId="34" borderId="13" xfId="66" applyFont="1" applyFill="1" applyBorder="1" applyAlignment="1">
      <alignment horizontal="center" vertical="center" wrapText="1"/>
      <protection/>
    </xf>
    <xf numFmtId="0" fontId="10" fillId="34" borderId="33" xfId="66" applyFont="1" applyFill="1" applyBorder="1" applyAlignment="1">
      <alignment horizontal="center" vertical="center" wrapText="1"/>
      <protection/>
    </xf>
    <xf numFmtId="49" fontId="10" fillId="34" borderId="10" xfId="66" applyNumberFormat="1" applyFont="1" applyFill="1" applyBorder="1" applyAlignment="1">
      <alignment horizontal="center" vertical="center" wrapText="1"/>
      <protection/>
    </xf>
    <xf numFmtId="49" fontId="11" fillId="34" borderId="10" xfId="66" applyNumberFormat="1" applyFont="1" applyFill="1" applyBorder="1" applyAlignment="1" applyProtection="1">
      <alignment horizontal="center" vertical="center" wrapText="1"/>
      <protection/>
    </xf>
    <xf numFmtId="49" fontId="11" fillId="34" borderId="10" xfId="66" applyNumberFormat="1" applyFont="1" applyFill="1" applyBorder="1" applyAlignment="1">
      <alignment horizontal="center" vertical="center" wrapText="1"/>
      <protection/>
    </xf>
    <xf numFmtId="49" fontId="11" fillId="34" borderId="14" xfId="66" applyNumberFormat="1" applyFont="1" applyFill="1" applyBorder="1" applyAlignment="1">
      <alignment horizontal="center" vertical="center" wrapText="1"/>
      <protection/>
    </xf>
    <xf numFmtId="0" fontId="10" fillId="34" borderId="10" xfId="66" applyFont="1" applyFill="1" applyBorder="1" applyAlignment="1">
      <alignment vertical="center" wrapText="1"/>
      <protection/>
    </xf>
    <xf numFmtId="3" fontId="24" fillId="34" borderId="10" xfId="66" applyNumberFormat="1" applyFont="1" applyFill="1" applyBorder="1" applyAlignment="1" applyProtection="1">
      <alignment horizontal="center" vertical="center"/>
      <protection/>
    </xf>
    <xf numFmtId="3" fontId="11" fillId="34" borderId="0" xfId="66" applyNumberFormat="1" applyFont="1" applyFill="1">
      <alignment/>
      <protection/>
    </xf>
    <xf numFmtId="3" fontId="23" fillId="34" borderId="10" xfId="66" applyNumberFormat="1" applyFont="1" applyFill="1" applyBorder="1" applyAlignment="1" applyProtection="1">
      <alignment horizontal="center" vertical="center"/>
      <protection/>
    </xf>
    <xf numFmtId="3" fontId="23" fillId="34" borderId="14" xfId="66" applyNumberFormat="1" applyFont="1" applyFill="1" applyBorder="1" applyAlignment="1" applyProtection="1">
      <alignment horizontal="center" vertical="center"/>
      <protection/>
    </xf>
    <xf numFmtId="0" fontId="11" fillId="34" borderId="10" xfId="66" applyFont="1" applyFill="1" applyBorder="1" applyAlignment="1">
      <alignment vertical="center" wrapText="1"/>
      <protection/>
    </xf>
    <xf numFmtId="3" fontId="23" fillId="34" borderId="10" xfId="66" applyNumberFormat="1" applyFont="1" applyFill="1" applyBorder="1" applyAlignment="1" applyProtection="1">
      <alignment horizontal="center" vertical="center"/>
      <protection locked="0"/>
    </xf>
    <xf numFmtId="3" fontId="23" fillId="34" borderId="14" xfId="66" applyNumberFormat="1" applyFont="1" applyFill="1" applyBorder="1" applyAlignment="1" applyProtection="1">
      <alignment horizontal="center" vertical="center"/>
      <protection locked="0"/>
    </xf>
    <xf numFmtId="49" fontId="10" fillId="34" borderId="14" xfId="66" applyNumberFormat="1" applyFont="1" applyFill="1" applyBorder="1" applyAlignment="1">
      <alignment horizontal="center" vertical="center" wrapText="1"/>
      <protection/>
    </xf>
    <xf numFmtId="0" fontId="11" fillId="34" borderId="10" xfId="66" applyFont="1" applyFill="1" applyBorder="1" applyAlignment="1">
      <alignment wrapText="1"/>
      <protection/>
    </xf>
    <xf numFmtId="49" fontId="11" fillId="34" borderId="10" xfId="66" applyNumberFormat="1" applyFont="1" applyFill="1" applyBorder="1" applyAlignment="1">
      <alignment horizontal="center" wrapText="1"/>
      <protection/>
    </xf>
    <xf numFmtId="3" fontId="24" fillId="34" borderId="14" xfId="66" applyNumberFormat="1" applyFont="1" applyFill="1" applyBorder="1" applyAlignment="1" applyProtection="1">
      <alignment horizontal="center" vertical="center"/>
      <protection/>
    </xf>
    <xf numFmtId="0" fontId="10" fillId="34" borderId="0" xfId="66" applyFont="1" applyFill="1" applyBorder="1" applyAlignment="1" applyProtection="1">
      <alignment vertical="center" wrapText="1"/>
      <protection locked="0"/>
    </xf>
    <xf numFmtId="49" fontId="10" fillId="34" borderId="0" xfId="66" applyNumberFormat="1" applyFont="1" applyFill="1" applyBorder="1" applyAlignment="1" applyProtection="1">
      <alignment horizontal="center" vertical="center" wrapText="1"/>
      <protection locked="0"/>
    </xf>
    <xf numFmtId="3" fontId="11" fillId="34" borderId="0" xfId="66" applyNumberFormat="1" applyFont="1" applyFill="1" applyBorder="1" applyAlignment="1" applyProtection="1">
      <alignment vertical="center"/>
      <protection locked="0"/>
    </xf>
    <xf numFmtId="0" fontId="11" fillId="34" borderId="0" xfId="66" applyFont="1" applyFill="1" applyBorder="1" applyProtection="1">
      <alignment/>
      <protection locked="0"/>
    </xf>
    <xf numFmtId="0" fontId="7" fillId="34" borderId="0" xfId="0" applyFont="1" applyFill="1" applyBorder="1" applyAlignment="1" applyProtection="1">
      <alignment horizontal="left" vertical="top"/>
      <protection locked="0"/>
    </xf>
    <xf numFmtId="0" fontId="10" fillId="34" borderId="0" xfId="66" applyFont="1" applyFill="1" applyBorder="1" applyProtection="1">
      <alignment/>
      <protection locked="0"/>
    </xf>
    <xf numFmtId="0" fontId="11" fillId="34" borderId="0" xfId="66" applyFont="1" applyFill="1" applyAlignment="1">
      <alignment wrapText="1"/>
      <protection/>
    </xf>
    <xf numFmtId="49" fontId="11" fillId="34" borderId="0" xfId="66" applyNumberFormat="1" applyFont="1" applyFill="1" applyAlignment="1">
      <alignment horizontal="center" wrapText="1"/>
      <protection/>
    </xf>
    <xf numFmtId="0" fontId="11" fillId="34" borderId="0" xfId="62" applyFont="1" applyFill="1" applyProtection="1">
      <alignment/>
      <protection locked="0"/>
    </xf>
    <xf numFmtId="0" fontId="10" fillId="34" borderId="0" xfId="61" applyFont="1" applyFill="1" applyAlignment="1" applyProtection="1">
      <alignment horizontal="centerContinuous"/>
      <protection locked="0"/>
    </xf>
    <xf numFmtId="0" fontId="11" fillId="34" borderId="0" xfId="62" applyFont="1" applyFill="1">
      <alignment/>
      <protection/>
    </xf>
    <xf numFmtId="0" fontId="10" fillId="34" borderId="0" xfId="61" applyFont="1" applyFill="1" applyAlignment="1" applyProtection="1">
      <alignment horizontal="center"/>
      <protection/>
    </xf>
    <xf numFmtId="0" fontId="5" fillId="34" borderId="0" xfId="61" applyFont="1" applyFill="1" applyAlignment="1" applyProtection="1">
      <alignment horizontal="left"/>
      <protection/>
    </xf>
    <xf numFmtId="0" fontId="10" fillId="34" borderId="0" xfId="61" applyFont="1" applyFill="1" applyAlignment="1" applyProtection="1">
      <alignment horizontal="left"/>
      <protection/>
    </xf>
    <xf numFmtId="0" fontId="7" fillId="34" borderId="10" xfId="61" applyFont="1" applyFill="1" applyBorder="1" applyAlignment="1" applyProtection="1">
      <alignment horizontal="left"/>
      <protection/>
    </xf>
    <xf numFmtId="0" fontId="9" fillId="34" borderId="0" xfId="63" applyFont="1" applyFill="1" applyAlignment="1" applyProtection="1">
      <alignment vertical="top"/>
      <protection/>
    </xf>
    <xf numFmtId="0" fontId="11" fillId="34" borderId="0" xfId="61" applyFont="1" applyFill="1" applyBorder="1" applyAlignment="1" applyProtection="1">
      <alignment vertical="justify" wrapText="1"/>
      <protection/>
    </xf>
    <xf numFmtId="0" fontId="11" fillId="34" borderId="0" xfId="61" applyFont="1" applyFill="1" applyBorder="1" applyAlignment="1" applyProtection="1">
      <alignment horizontal="center" vertical="justify" wrapText="1"/>
      <protection/>
    </xf>
    <xf numFmtId="0" fontId="7" fillId="34" borderId="10" xfId="61" applyFont="1" applyFill="1" applyBorder="1" applyAlignment="1" applyProtection="1">
      <alignment horizontal="left" vertical="justify" wrapText="1"/>
      <protection/>
    </xf>
    <xf numFmtId="0" fontId="9" fillId="34" borderId="0" xfId="63" applyFont="1" applyFill="1" applyAlignment="1" applyProtection="1">
      <alignment vertical="top" wrapText="1"/>
      <protection/>
    </xf>
    <xf numFmtId="0" fontId="11" fillId="34" borderId="0" xfId="61" applyFont="1" applyFill="1" applyProtection="1">
      <alignment/>
      <protection/>
    </xf>
    <xf numFmtId="0" fontId="10" fillId="34" borderId="0" xfId="61" applyFont="1" applyFill="1" applyBorder="1" applyAlignment="1" applyProtection="1">
      <alignment vertical="justify" wrapText="1"/>
      <protection/>
    </xf>
    <xf numFmtId="0" fontId="10" fillId="34" borderId="0" xfId="61" applyFont="1" applyFill="1" applyAlignment="1" applyProtection="1">
      <alignment horizontal="left" vertical="center" wrapText="1"/>
      <protection/>
    </xf>
    <xf numFmtId="0" fontId="10" fillId="34" borderId="10" xfId="61" applyFont="1" applyFill="1" applyBorder="1" applyAlignment="1" applyProtection="1">
      <alignment horizontal="centerContinuous" vertical="center" wrapText="1"/>
      <protection/>
    </xf>
    <xf numFmtId="0" fontId="10" fillId="34" borderId="10" xfId="61" applyFont="1" applyFill="1" applyBorder="1" applyAlignment="1" applyProtection="1">
      <alignment horizontal="center" vertical="center" wrapText="1"/>
      <protection/>
    </xf>
    <xf numFmtId="0" fontId="10" fillId="34" borderId="10" xfId="61" applyFont="1" applyFill="1" applyBorder="1" applyAlignment="1" applyProtection="1">
      <alignment horizontal="centerContinuous"/>
      <protection/>
    </xf>
    <xf numFmtId="0" fontId="10" fillId="34" borderId="10" xfId="61" applyFont="1" applyFill="1" applyBorder="1" applyAlignment="1" applyProtection="1">
      <alignment horizontal="center"/>
      <protection/>
    </xf>
    <xf numFmtId="0" fontId="10" fillId="34" borderId="10" xfId="61" applyFont="1" applyFill="1" applyBorder="1" applyAlignment="1" applyProtection="1">
      <alignment wrapText="1"/>
      <protection/>
    </xf>
    <xf numFmtId="0" fontId="10" fillId="34" borderId="10" xfId="61" applyFont="1" applyFill="1" applyBorder="1" applyAlignment="1" applyProtection="1">
      <alignment vertical="justify" wrapText="1"/>
      <protection/>
    </xf>
    <xf numFmtId="49" fontId="10" fillId="34" borderId="10" xfId="61" applyNumberFormat="1" applyFont="1" applyFill="1" applyBorder="1" applyAlignment="1" applyProtection="1">
      <alignment vertical="justify" wrapText="1"/>
      <protection/>
    </xf>
    <xf numFmtId="3" fontId="11" fillId="34" borderId="10" xfId="61" applyNumberFormat="1" applyFont="1" applyFill="1" applyBorder="1" applyAlignment="1" applyProtection="1">
      <alignment horizontal="center" vertical="center" wrapText="1"/>
      <protection/>
    </xf>
    <xf numFmtId="0" fontId="11" fillId="34" borderId="10" xfId="61" applyFont="1" applyFill="1" applyBorder="1" applyAlignment="1" applyProtection="1">
      <alignment horizontal="left"/>
      <protection/>
    </xf>
    <xf numFmtId="0" fontId="11" fillId="34" borderId="10" xfId="61" applyFont="1" applyFill="1" applyBorder="1" applyProtection="1">
      <alignment/>
      <protection/>
    </xf>
    <xf numFmtId="49" fontId="11" fillId="34" borderId="10" xfId="61" applyNumberFormat="1" applyFont="1" applyFill="1" applyBorder="1" applyAlignment="1" applyProtection="1">
      <alignment horizontal="center" vertical="center" wrapText="1"/>
      <protection/>
    </xf>
    <xf numFmtId="3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61" applyFont="1" applyFill="1" applyBorder="1" applyAlignment="1" applyProtection="1">
      <alignment wrapText="1"/>
      <protection/>
    </xf>
    <xf numFmtId="49" fontId="11" fillId="34" borderId="10" xfId="61" applyNumberFormat="1" applyFont="1" applyFill="1" applyBorder="1" applyAlignment="1" applyProtection="1">
      <alignment horizontal="center" vertical="center"/>
      <protection/>
    </xf>
    <xf numFmtId="3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1" fillId="34" borderId="10" xfId="61" applyFont="1" applyFill="1" applyBorder="1" applyAlignment="1" applyProtection="1">
      <alignment vertical="center" wrapText="1"/>
      <protection/>
    </xf>
    <xf numFmtId="0" fontId="10" fillId="34" borderId="10" xfId="61" applyFont="1" applyFill="1" applyBorder="1" applyProtection="1">
      <alignment/>
      <protection/>
    </xf>
    <xf numFmtId="0" fontId="10" fillId="34" borderId="10" xfId="61" applyFont="1" applyFill="1" applyBorder="1" applyAlignment="1" applyProtection="1">
      <alignment horizontal="right"/>
      <protection/>
    </xf>
    <xf numFmtId="49" fontId="10" fillId="34" borderId="10" xfId="61" applyNumberFormat="1" applyFont="1" applyFill="1" applyBorder="1" applyAlignment="1" applyProtection="1">
      <alignment horizontal="center" vertical="center" wrapText="1"/>
      <protection/>
    </xf>
    <xf numFmtId="3" fontId="10" fillId="34" borderId="10" xfId="61" applyNumberFormat="1" applyFont="1" applyFill="1" applyBorder="1" applyAlignment="1" applyProtection="1">
      <alignment horizontal="center" vertical="center" wrapText="1"/>
      <protection/>
    </xf>
    <xf numFmtId="0" fontId="10" fillId="34" borderId="0" xfId="62" applyFont="1" applyFill="1">
      <alignment/>
      <protection/>
    </xf>
    <xf numFmtId="0" fontId="10" fillId="34" borderId="10" xfId="61" applyFont="1" applyFill="1" applyBorder="1" applyProtection="1">
      <alignment/>
      <protection/>
    </xf>
    <xf numFmtId="0" fontId="10" fillId="34" borderId="10" xfId="61" applyFont="1" applyFill="1" applyBorder="1" applyAlignment="1" applyProtection="1">
      <alignment horizontal="left"/>
      <protection/>
    </xf>
    <xf numFmtId="49" fontId="12" fillId="34" borderId="10" xfId="61" applyNumberFormat="1" applyFont="1" applyFill="1" applyBorder="1" applyAlignment="1" applyProtection="1">
      <alignment horizontal="center" vertical="center" wrapText="1"/>
      <protection/>
    </xf>
    <xf numFmtId="3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0" fillId="34" borderId="10" xfId="61" applyFont="1" applyFill="1" applyBorder="1" applyAlignment="1" applyProtection="1">
      <alignment vertical="top" wrapText="1"/>
      <protection/>
    </xf>
    <xf numFmtId="0" fontId="10" fillId="34" borderId="10" xfId="61" applyFont="1" applyFill="1" applyBorder="1" applyAlignment="1" applyProtection="1">
      <alignment horizontal="left" vertical="center" wrapText="1"/>
      <protection/>
    </xf>
    <xf numFmtId="0" fontId="11" fillId="34" borderId="10" xfId="61" applyFont="1" applyFill="1" applyBorder="1" applyAlignment="1" applyProtection="1">
      <alignment horizontal="left" vertical="center" wrapText="1"/>
      <protection/>
    </xf>
    <xf numFmtId="49" fontId="10" fillId="34" borderId="11" xfId="61" applyNumberFormat="1" applyFont="1" applyFill="1" applyBorder="1" applyAlignment="1" applyProtection="1">
      <alignment horizontal="center" vertical="center" wrapText="1"/>
      <protection/>
    </xf>
    <xf numFmtId="3" fontId="10" fillId="34" borderId="11" xfId="61" applyNumberFormat="1" applyFont="1" applyFill="1" applyBorder="1" applyAlignment="1" applyProtection="1">
      <alignment horizontal="center" vertical="center" wrapText="1"/>
      <protection/>
    </xf>
    <xf numFmtId="0" fontId="10" fillId="34" borderId="14" xfId="61" applyFont="1" applyFill="1" applyBorder="1" applyAlignment="1" applyProtection="1">
      <alignment vertical="justify" wrapText="1"/>
      <protection/>
    </xf>
    <xf numFmtId="49" fontId="11" fillId="34" borderId="14" xfId="61" applyNumberFormat="1" applyFont="1" applyFill="1" applyBorder="1" applyAlignment="1" applyProtection="1">
      <alignment horizontal="center" vertical="center" wrapText="1"/>
      <protection/>
    </xf>
    <xf numFmtId="3" fontId="11" fillId="34" borderId="15" xfId="61" applyNumberFormat="1" applyFont="1" applyFill="1" applyBorder="1" applyAlignment="1" applyProtection="1">
      <alignment horizontal="center" vertical="center" wrapText="1"/>
      <protection/>
    </xf>
    <xf numFmtId="3" fontId="11" fillId="34" borderId="16" xfId="61" applyNumberFormat="1" applyFont="1" applyFill="1" applyBorder="1" applyAlignment="1" applyProtection="1">
      <alignment horizontal="center" vertical="center" wrapText="1"/>
      <protection/>
    </xf>
    <xf numFmtId="0" fontId="16" fillId="34" borderId="10" xfId="61" applyFont="1" applyFill="1" applyBorder="1" applyAlignment="1" applyProtection="1">
      <alignment vertical="justify"/>
      <protection/>
    </xf>
    <xf numFmtId="49" fontId="11" fillId="34" borderId="13" xfId="61" applyNumberFormat="1" applyFont="1" applyFill="1" applyBorder="1" applyAlignment="1" applyProtection="1">
      <alignment horizontal="center" vertical="center" wrapText="1"/>
      <protection/>
    </xf>
    <xf numFmtId="3" fontId="11" fillId="34" borderId="13" xfId="61" applyNumberFormat="1" applyFont="1" applyFill="1" applyBorder="1" applyAlignment="1" applyProtection="1">
      <alignment horizontal="center" vertical="center" wrapText="1"/>
      <protection/>
    </xf>
    <xf numFmtId="3" fontId="63" fillId="34" borderId="13" xfId="61" applyNumberFormat="1" applyFont="1" applyFill="1" applyBorder="1" applyAlignment="1" applyProtection="1">
      <alignment horizontal="center" vertical="center" wrapText="1"/>
      <protection/>
    </xf>
    <xf numFmtId="3" fontId="63" fillId="34" borderId="10" xfId="61" applyNumberFormat="1" applyFont="1" applyFill="1" applyBorder="1" applyAlignment="1" applyProtection="1">
      <alignment horizontal="center" vertical="center" wrapText="1"/>
      <protection locked="0"/>
    </xf>
    <xf numFmtId="3" fontId="63" fillId="34" borderId="10" xfId="61" applyNumberFormat="1" applyFont="1" applyFill="1" applyBorder="1" applyAlignment="1" applyProtection="1">
      <alignment horizontal="center" vertical="center" wrapText="1"/>
      <protection/>
    </xf>
    <xf numFmtId="0" fontId="11" fillId="34" borderId="10" xfId="61" applyFont="1" applyFill="1" applyBorder="1" applyAlignment="1" applyProtection="1">
      <alignment vertical="justify"/>
      <protection/>
    </xf>
    <xf numFmtId="49" fontId="10" fillId="34" borderId="10" xfId="61" applyNumberFormat="1" applyFont="1" applyFill="1" applyBorder="1" applyAlignment="1" applyProtection="1">
      <alignment horizontal="center" vertical="center" wrapText="1"/>
      <protection/>
    </xf>
    <xf numFmtId="3" fontId="10" fillId="34" borderId="10" xfId="61" applyNumberFormat="1" applyFont="1" applyFill="1" applyBorder="1" applyAlignment="1" applyProtection="1">
      <alignment horizontal="center" vertical="center" wrapText="1"/>
      <protection/>
    </xf>
    <xf numFmtId="0" fontId="11" fillId="34" borderId="0" xfId="61" applyFont="1" applyFill="1" applyProtection="1">
      <alignment/>
      <protection locked="0"/>
    </xf>
    <xf numFmtId="1" fontId="11" fillId="34" borderId="0" xfId="61" applyNumberFormat="1" applyFont="1" applyFill="1" applyAlignment="1" applyProtection="1">
      <alignment vertical="center" wrapText="1"/>
      <protection locked="0"/>
    </xf>
    <xf numFmtId="1" fontId="11" fillId="34" borderId="0" xfId="61" applyNumberFormat="1" applyFont="1" applyFill="1" applyAlignment="1" applyProtection="1">
      <alignment horizontal="left" vertical="center" wrapText="1"/>
      <protection locked="0"/>
    </xf>
    <xf numFmtId="0" fontId="11" fillId="34" borderId="0" xfId="61" applyFont="1" applyFill="1" applyAlignment="1" applyProtection="1">
      <alignment vertical="center" wrapText="1"/>
      <protection locked="0"/>
    </xf>
    <xf numFmtId="0" fontId="11" fillId="34" borderId="0" xfId="61" applyFont="1" applyFill="1" applyAlignment="1" applyProtection="1">
      <alignment horizontal="left" vertical="center" wrapText="1"/>
      <protection locked="0"/>
    </xf>
    <xf numFmtId="0" fontId="10" fillId="34" borderId="0" xfId="61" applyFont="1" applyFill="1" applyProtection="1">
      <alignment/>
      <protection locked="0"/>
    </xf>
    <xf numFmtId="0" fontId="11" fillId="34" borderId="0" xfId="61" applyFont="1" applyFill="1" applyAlignment="1" applyProtection="1">
      <alignment/>
      <protection locked="0"/>
    </xf>
    <xf numFmtId="0" fontId="10" fillId="34" borderId="0" xfId="61" applyFont="1" applyFill="1" applyBorder="1" applyAlignment="1" applyProtection="1">
      <alignment horizontal="centerContinuous"/>
      <protection locked="0"/>
    </xf>
    <xf numFmtId="0" fontId="7" fillId="34" borderId="0" xfId="61" applyFont="1" applyFill="1" applyBorder="1" applyAlignment="1" applyProtection="1">
      <alignment horizontal="centerContinuous"/>
      <protection locked="0"/>
    </xf>
    <xf numFmtId="0" fontId="5" fillId="34" borderId="0" xfId="62" applyFont="1" applyFill="1">
      <alignment/>
      <protection/>
    </xf>
    <xf numFmtId="0" fontId="11" fillId="34" borderId="0" xfId="58" applyFont="1" applyFill="1" applyAlignment="1">
      <alignment horizontal="center" vertical="center" wrapText="1"/>
      <protection/>
    </xf>
    <xf numFmtId="0" fontId="10" fillId="34" borderId="0" xfId="58" applyFont="1" applyFill="1" applyAlignment="1" applyProtection="1">
      <alignment horizontal="center" vertical="center"/>
      <protection/>
    </xf>
    <xf numFmtId="49" fontId="10" fillId="34" borderId="0" xfId="58" applyNumberFormat="1" applyFont="1" applyFill="1" applyAlignment="1" applyProtection="1">
      <alignment horizontal="center" vertical="center"/>
      <protection/>
    </xf>
    <xf numFmtId="1" fontId="10" fillId="34" borderId="0" xfId="58" applyNumberFormat="1" applyFont="1" applyFill="1" applyAlignment="1" applyProtection="1">
      <alignment horizontal="center" vertical="center"/>
      <protection/>
    </xf>
    <xf numFmtId="0" fontId="11" fillId="34" borderId="0" xfId="62" applyFont="1" applyFill="1" applyAlignment="1" applyProtection="1">
      <alignment horizontal="center"/>
      <protection/>
    </xf>
    <xf numFmtId="1" fontId="11" fillId="34" borderId="0" xfId="62" applyNumberFormat="1" applyFont="1" applyFill="1" applyAlignment="1" applyProtection="1">
      <alignment horizontal="center"/>
      <protection/>
    </xf>
    <xf numFmtId="0" fontId="11" fillId="34" borderId="0" xfId="58" applyFont="1" applyFill="1" applyAlignment="1">
      <alignment horizontal="center"/>
      <protection/>
    </xf>
    <xf numFmtId="0" fontId="10" fillId="34" borderId="0" xfId="61" applyFont="1" applyFill="1" applyAlignment="1" applyProtection="1">
      <alignment horizontal="left" vertical="justify"/>
      <protection/>
    </xf>
    <xf numFmtId="0" fontId="9" fillId="34" borderId="10" xfId="63" applyFont="1" applyFill="1" applyBorder="1" applyAlignment="1" applyProtection="1">
      <alignment horizontal="left" vertical="top"/>
      <protection/>
    </xf>
    <xf numFmtId="0" fontId="10" fillId="34" borderId="10" xfId="62" applyFont="1" applyFill="1" applyBorder="1" applyAlignment="1" applyProtection="1">
      <alignment horizontal="left"/>
      <protection/>
    </xf>
    <xf numFmtId="1" fontId="11" fillId="34" borderId="0" xfId="62" applyNumberFormat="1" applyFont="1" applyFill="1" applyAlignment="1" applyProtection="1">
      <alignment horizontal="center"/>
      <protection locked="0"/>
    </xf>
    <xf numFmtId="1" fontId="10" fillId="34" borderId="0" xfId="61" applyNumberFormat="1" applyFont="1" applyFill="1" applyBorder="1" applyAlignment="1" applyProtection="1">
      <alignment vertical="justify" wrapText="1"/>
      <protection/>
    </xf>
    <xf numFmtId="0" fontId="9" fillId="34" borderId="10" xfId="63" applyFont="1" applyFill="1" applyBorder="1" applyAlignment="1" applyProtection="1">
      <alignment horizontal="left" vertical="top" wrapText="1"/>
      <protection/>
    </xf>
    <xf numFmtId="1" fontId="11" fillId="34" borderId="0" xfId="61" applyNumberFormat="1" applyFont="1" applyFill="1" applyBorder="1" applyAlignment="1" applyProtection="1">
      <alignment horizontal="center" vertical="justify" wrapText="1"/>
      <protection locked="0"/>
    </xf>
    <xf numFmtId="0" fontId="10" fillId="34" borderId="0" xfId="58" applyFont="1" applyFill="1" applyAlignment="1" applyProtection="1">
      <alignment horizontal="left" vertical="center" wrapText="1"/>
      <protection/>
    </xf>
    <xf numFmtId="49" fontId="10" fillId="34" borderId="0" xfId="58" applyNumberFormat="1" applyFont="1" applyFill="1" applyAlignment="1" applyProtection="1">
      <alignment horizontal="left" vertical="center" wrapText="1"/>
      <protection/>
    </xf>
    <xf numFmtId="1" fontId="11" fillId="34" borderId="0" xfId="58" applyNumberFormat="1" applyFont="1" applyFill="1" applyAlignment="1" applyProtection="1">
      <alignment horizontal="center" vertical="center" wrapText="1"/>
      <protection/>
    </xf>
    <xf numFmtId="0" fontId="10" fillId="34" borderId="0" xfId="58" applyFont="1" applyFill="1" applyAlignment="1" applyProtection="1">
      <alignment horizontal="center"/>
      <protection/>
    </xf>
    <xf numFmtId="0" fontId="11" fillId="34" borderId="0" xfId="62" applyFont="1" applyFill="1" applyAlignment="1">
      <alignment horizontal="center"/>
      <protection/>
    </xf>
    <xf numFmtId="0" fontId="10" fillId="34" borderId="14" xfId="58" applyFont="1" applyFill="1" applyBorder="1" applyAlignment="1" applyProtection="1">
      <alignment horizontal="centerContinuous" vertical="center" wrapText="1"/>
      <protection/>
    </xf>
    <xf numFmtId="49" fontId="10" fillId="34" borderId="11" xfId="58" applyNumberFormat="1" applyFont="1" applyFill="1" applyBorder="1" applyAlignment="1" applyProtection="1">
      <alignment horizontal="center" vertical="center" wrapText="1"/>
      <protection/>
    </xf>
    <xf numFmtId="1" fontId="10" fillId="34" borderId="16" xfId="58" applyNumberFormat="1" applyFont="1" applyFill="1" applyBorder="1" applyAlignment="1" applyProtection="1">
      <alignment horizontal="center" vertical="center" wrapText="1"/>
      <protection/>
    </xf>
    <xf numFmtId="0" fontId="10" fillId="34" borderId="10" xfId="58" applyFont="1" applyFill="1" applyBorder="1" applyAlignment="1" applyProtection="1">
      <alignment horizontal="center" vertical="center" wrapText="1"/>
      <protection/>
    </xf>
    <xf numFmtId="0" fontId="10" fillId="34" borderId="0" xfId="58" applyFont="1" applyFill="1" applyBorder="1" applyAlignment="1" applyProtection="1">
      <alignment horizontal="center"/>
      <protection/>
    </xf>
    <xf numFmtId="49" fontId="10" fillId="34" borderId="13" xfId="58" applyNumberFormat="1" applyFont="1" applyFill="1" applyBorder="1" applyAlignment="1" applyProtection="1">
      <alignment horizontal="center" vertical="center" wrapText="1"/>
      <protection/>
    </xf>
    <xf numFmtId="0" fontId="10" fillId="34" borderId="10" xfId="58" applyFont="1" applyFill="1" applyBorder="1" applyAlignment="1" applyProtection="1">
      <alignment horizontal="center"/>
      <protection/>
    </xf>
    <xf numFmtId="0" fontId="10" fillId="34" borderId="10" xfId="58" applyFont="1" applyFill="1" applyBorder="1" applyAlignment="1" applyProtection="1">
      <alignment horizontal="left" vertical="center" wrapText="1"/>
      <protection/>
    </xf>
    <xf numFmtId="49" fontId="12" fillId="34" borderId="10" xfId="58" applyNumberFormat="1" applyFont="1" applyFill="1" applyBorder="1" applyAlignment="1" applyProtection="1">
      <alignment horizontal="center" vertical="center" wrapText="1"/>
      <protection/>
    </xf>
    <xf numFmtId="3" fontId="9" fillId="34" borderId="10" xfId="58" applyNumberFormat="1" applyFont="1" applyFill="1" applyBorder="1" applyAlignment="1" applyProtection="1">
      <alignment horizontal="center" vertical="center" wrapText="1"/>
      <protection locked="0"/>
    </xf>
    <xf numFmtId="3" fontId="9" fillId="34" borderId="10" xfId="58" applyNumberFormat="1" applyFont="1" applyFill="1" applyBorder="1" applyAlignment="1" applyProtection="1">
      <alignment horizontal="center" vertical="center" wrapText="1"/>
      <protection/>
    </xf>
    <xf numFmtId="0" fontId="11" fillId="34" borderId="0" xfId="58" applyFont="1" applyFill="1" applyBorder="1" applyAlignment="1" applyProtection="1">
      <alignment horizontal="center"/>
      <protection/>
    </xf>
    <xf numFmtId="49" fontId="10" fillId="34" borderId="10" xfId="58" applyNumberFormat="1" applyFont="1" applyFill="1" applyBorder="1" applyAlignment="1" applyProtection="1">
      <alignment horizontal="center" vertical="center" wrapText="1"/>
      <protection/>
    </xf>
    <xf numFmtId="0" fontId="11" fillId="34" borderId="10" xfId="58" applyFont="1" applyFill="1" applyBorder="1" applyAlignment="1" applyProtection="1">
      <alignment horizontal="left" vertical="center" wrapText="1"/>
      <protection/>
    </xf>
    <xf numFmtId="49" fontId="11" fillId="34" borderId="10" xfId="58" applyNumberFormat="1" applyFont="1" applyFill="1" applyBorder="1" applyAlignment="1" applyProtection="1">
      <alignment horizontal="center" vertical="center" wrapText="1"/>
      <protection/>
    </xf>
    <xf numFmtId="0" fontId="12" fillId="34" borderId="10" xfId="58" applyFont="1" applyFill="1" applyBorder="1" applyAlignment="1" applyProtection="1">
      <alignment horizontal="right" vertical="center" wrapText="1"/>
      <protection/>
    </xf>
    <xf numFmtId="3" fontId="8" fillId="34" borderId="10" xfId="58" applyNumberFormat="1" applyFont="1" applyFill="1" applyBorder="1" applyAlignment="1" applyProtection="1">
      <alignment horizontal="center" vertical="center" wrapText="1"/>
      <protection/>
    </xf>
    <xf numFmtId="3" fontId="11" fillId="34" borderId="0" xfId="58" applyNumberFormat="1" applyFont="1" applyFill="1" applyBorder="1" applyAlignment="1" applyProtection="1">
      <alignment horizontal="center"/>
      <protection/>
    </xf>
    <xf numFmtId="49" fontId="10" fillId="34" borderId="10" xfId="58" applyNumberFormat="1" applyFont="1" applyFill="1" applyBorder="1" applyAlignment="1" applyProtection="1">
      <alignment horizontal="left" vertical="center" wrapText="1"/>
      <protection/>
    </xf>
    <xf numFmtId="3" fontId="11" fillId="34" borderId="0" xfId="62" applyNumberFormat="1" applyFont="1" applyFill="1">
      <alignment/>
      <protection/>
    </xf>
    <xf numFmtId="3" fontId="19" fillId="34" borderId="10" xfId="58" applyNumberFormat="1" applyFont="1" applyFill="1" applyBorder="1" applyAlignment="1" applyProtection="1">
      <alignment horizontal="center" vertical="center" wrapText="1"/>
      <protection/>
    </xf>
    <xf numFmtId="3" fontId="7" fillId="34" borderId="10" xfId="58" applyNumberFormat="1" applyFont="1" applyFill="1" applyBorder="1" applyAlignment="1" applyProtection="1">
      <alignment horizontal="center" vertical="center" wrapText="1"/>
      <protection/>
    </xf>
    <xf numFmtId="0" fontId="10" fillId="34" borderId="0" xfId="58" applyFont="1" applyFill="1" applyBorder="1" applyAlignment="1" applyProtection="1">
      <alignment horizontal="left" vertical="center" wrapText="1"/>
      <protection/>
    </xf>
    <xf numFmtId="49" fontId="10" fillId="34" borderId="0" xfId="58" applyNumberFormat="1" applyFont="1" applyFill="1" applyBorder="1" applyAlignment="1" applyProtection="1">
      <alignment horizontal="left" vertical="center" wrapText="1"/>
      <protection/>
    </xf>
    <xf numFmtId="0" fontId="11" fillId="34" borderId="0" xfId="58" applyFont="1" applyFill="1" applyBorder="1" applyAlignment="1" applyProtection="1">
      <alignment horizontal="center" vertical="center" wrapText="1"/>
      <protection/>
    </xf>
    <xf numFmtId="0" fontId="10" fillId="34" borderId="16" xfId="58" applyFont="1" applyFill="1" applyBorder="1" applyAlignment="1" applyProtection="1">
      <alignment horizontal="center" vertical="center" wrapText="1"/>
      <protection/>
    </xf>
    <xf numFmtId="3" fontId="9" fillId="34" borderId="10" xfId="58" applyNumberFormat="1" applyFont="1" applyFill="1" applyBorder="1" applyAlignment="1" applyProtection="1">
      <alignment horizontal="center"/>
      <protection/>
    </xf>
    <xf numFmtId="0" fontId="11" fillId="34" borderId="10" xfId="58" applyFont="1" applyFill="1" applyBorder="1" applyAlignment="1" applyProtection="1">
      <alignment vertical="center" wrapText="1"/>
      <protection/>
    </xf>
    <xf numFmtId="3" fontId="9" fillId="34" borderId="10" xfId="58" applyNumberFormat="1" applyFont="1" applyFill="1" applyBorder="1" applyAlignment="1" applyProtection="1">
      <alignment horizontal="center"/>
      <protection locked="0"/>
    </xf>
    <xf numFmtId="49" fontId="16" fillId="34" borderId="10" xfId="58" applyNumberFormat="1" applyFont="1" applyFill="1" applyBorder="1" applyAlignment="1" applyProtection="1">
      <alignment horizontal="center" vertical="center" wrapText="1"/>
      <protection/>
    </xf>
    <xf numFmtId="3" fontId="8" fillId="34" borderId="10" xfId="58" applyNumberFormat="1" applyFont="1" applyFill="1" applyBorder="1" applyAlignment="1" applyProtection="1">
      <alignment horizontal="center"/>
      <protection locked="0"/>
    </xf>
    <xf numFmtId="0" fontId="11" fillId="34" borderId="10" xfId="58" applyFont="1" applyFill="1" applyBorder="1" applyAlignment="1" applyProtection="1" quotePrefix="1">
      <alignment horizontal="left" vertical="center" wrapText="1"/>
      <protection/>
    </xf>
    <xf numFmtId="0" fontId="11" fillId="34" borderId="0" xfId="58" applyFont="1" applyFill="1" applyBorder="1" applyAlignment="1" applyProtection="1">
      <alignment horizontal="left" vertical="center" wrapText="1"/>
      <protection/>
    </xf>
    <xf numFmtId="49" fontId="11" fillId="34" borderId="0" xfId="58" applyNumberFormat="1" applyFont="1" applyFill="1" applyBorder="1" applyAlignment="1" applyProtection="1">
      <alignment horizontal="center" vertical="center" wrapText="1"/>
      <protection/>
    </xf>
    <xf numFmtId="3" fontId="11" fillId="34" borderId="0" xfId="58" applyNumberFormat="1" applyFont="1" applyFill="1" applyBorder="1" applyAlignment="1" applyProtection="1">
      <alignment horizontal="center" vertical="center" wrapText="1"/>
      <protection/>
    </xf>
    <xf numFmtId="49" fontId="10" fillId="34" borderId="0" xfId="58" applyNumberFormat="1" applyFont="1" applyFill="1" applyBorder="1" applyAlignment="1" applyProtection="1">
      <alignment horizontal="center" vertical="center" wrapText="1"/>
      <protection/>
    </xf>
    <xf numFmtId="3" fontId="10" fillId="34" borderId="0" xfId="58" applyNumberFormat="1" applyFont="1" applyFill="1" applyBorder="1" applyAlignment="1" applyProtection="1">
      <alignment horizontal="center"/>
      <protection/>
    </xf>
    <xf numFmtId="3" fontId="10" fillId="34" borderId="10" xfId="58" applyNumberFormat="1" applyFont="1" applyFill="1" applyBorder="1" applyAlignment="1" applyProtection="1">
      <alignment horizontal="center" vertical="center" wrapText="1"/>
      <protection/>
    </xf>
    <xf numFmtId="3" fontId="11" fillId="34" borderId="10" xfId="58" applyNumberFormat="1" applyFont="1" applyFill="1" applyBorder="1" applyAlignment="1" applyProtection="1">
      <alignment horizontal="center" vertical="center" wrapText="1"/>
      <protection/>
    </xf>
    <xf numFmtId="3" fontId="10" fillId="34" borderId="10" xfId="58" applyNumberFormat="1" applyFont="1" applyFill="1" applyBorder="1" applyAlignment="1" applyProtection="1">
      <alignment horizontal="center"/>
      <protection/>
    </xf>
    <xf numFmtId="3" fontId="7" fillId="34" borderId="10" xfId="58" applyNumberFormat="1" applyFont="1" applyFill="1" applyBorder="1" applyAlignment="1" applyProtection="1">
      <alignment horizontal="center" vertical="center" wrapText="1"/>
      <protection locked="0"/>
    </xf>
    <xf numFmtId="0" fontId="12" fillId="34" borderId="10" xfId="58" applyFont="1" applyFill="1" applyBorder="1" applyAlignment="1" applyProtection="1">
      <alignment horizontal="left" vertical="center" wrapText="1"/>
      <protection/>
    </xf>
    <xf numFmtId="0" fontId="12" fillId="34" borderId="0" xfId="58" applyFont="1" applyFill="1" applyBorder="1" applyAlignment="1" applyProtection="1">
      <alignment horizontal="left" vertical="center" wrapText="1"/>
      <protection/>
    </xf>
    <xf numFmtId="49" fontId="12" fillId="34" borderId="0" xfId="58" applyNumberFormat="1" applyFont="1" applyFill="1" applyBorder="1" applyAlignment="1" applyProtection="1">
      <alignment horizontal="left" vertical="center" wrapText="1"/>
      <protection/>
    </xf>
    <xf numFmtId="0" fontId="10" fillId="34" borderId="0" xfId="58" applyFont="1" applyFill="1" applyBorder="1" applyAlignment="1" applyProtection="1">
      <alignment horizontal="center" vertical="center" wrapText="1"/>
      <protection/>
    </xf>
    <xf numFmtId="49" fontId="11" fillId="34" borderId="0" xfId="62" applyNumberFormat="1" applyFont="1" applyFill="1">
      <alignment/>
      <protection/>
    </xf>
    <xf numFmtId="0" fontId="10" fillId="34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10" fillId="34" borderId="0" xfId="60" applyFont="1" applyFill="1" applyAlignment="1">
      <alignment horizontal="center" vertical="center" wrapText="1"/>
      <protection/>
    </xf>
    <xf numFmtId="0" fontId="5" fillId="34" borderId="0" xfId="60" applyFont="1" applyFill="1">
      <alignment/>
      <protection/>
    </xf>
    <xf numFmtId="0" fontId="7" fillId="34" borderId="0" xfId="60" applyFont="1" applyFill="1" applyAlignment="1">
      <alignment horizontal="center" vertical="center" wrapText="1"/>
      <protection/>
    </xf>
    <xf numFmtId="0" fontId="11" fillId="34" borderId="43" xfId="60" applyFont="1" applyFill="1" applyBorder="1" applyAlignment="1">
      <alignment vertical="center" wrapText="1"/>
      <protection/>
    </xf>
    <xf numFmtId="0" fontId="11" fillId="34" borderId="44" xfId="60" applyFont="1" applyFill="1" applyBorder="1" applyAlignment="1">
      <alignment horizontal="center" vertical="center" wrapText="1"/>
      <protection/>
    </xf>
    <xf numFmtId="0" fontId="11" fillId="34" borderId="45" xfId="60" applyFont="1" applyFill="1" applyBorder="1" applyAlignment="1">
      <alignment horizontal="center" vertical="center" wrapText="1"/>
      <protection/>
    </xf>
    <xf numFmtId="0" fontId="11" fillId="34" borderId="46" xfId="60" applyFont="1" applyFill="1" applyBorder="1" applyAlignment="1">
      <alignment horizontal="center" vertical="center" wrapText="1"/>
      <protection/>
    </xf>
    <xf numFmtId="0" fontId="17" fillId="34" borderId="0" xfId="60" applyFont="1" applyFill="1">
      <alignment/>
      <protection/>
    </xf>
    <xf numFmtId="0" fontId="18" fillId="34" borderId="47" xfId="60" applyFont="1" applyFill="1" applyBorder="1" applyAlignment="1">
      <alignment horizontal="center" vertical="center" wrapText="1"/>
      <protection/>
    </xf>
    <xf numFmtId="0" fontId="18" fillId="34" borderId="48" xfId="60" applyFont="1" applyFill="1" applyBorder="1" applyAlignment="1">
      <alignment horizontal="center" vertical="center" wrapText="1"/>
      <protection/>
    </xf>
    <xf numFmtId="0" fontId="18" fillId="34" borderId="49" xfId="60" applyFont="1" applyFill="1" applyBorder="1" applyAlignment="1">
      <alignment horizontal="center" vertical="center" wrapText="1"/>
      <protection/>
    </xf>
    <xf numFmtId="0" fontId="18" fillId="34" borderId="45" xfId="60" applyFont="1" applyFill="1" applyBorder="1" applyAlignment="1">
      <alignment horizontal="center" vertical="center" wrapText="1"/>
      <protection/>
    </xf>
    <xf numFmtId="0" fontId="18" fillId="34" borderId="46" xfId="60" applyFont="1" applyFill="1" applyBorder="1" applyAlignment="1">
      <alignment horizontal="center" vertical="center" wrapText="1"/>
      <protection/>
    </xf>
    <xf numFmtId="0" fontId="18" fillId="34" borderId="50" xfId="60" applyFont="1" applyFill="1" applyBorder="1" applyAlignment="1">
      <alignment horizontal="left" vertical="center" wrapText="1"/>
      <protection/>
    </xf>
    <xf numFmtId="0" fontId="18" fillId="34" borderId="42" xfId="60" applyFont="1" applyFill="1" applyBorder="1" applyAlignment="1">
      <alignment horizontal="left" vertical="center" wrapText="1"/>
      <protection/>
    </xf>
    <xf numFmtId="0" fontId="17" fillId="34" borderId="13" xfId="60" applyFont="1" applyFill="1" applyBorder="1" applyAlignment="1">
      <alignment horizontal="center" vertical="center" wrapText="1"/>
      <protection/>
    </xf>
    <xf numFmtId="0" fontId="17" fillId="34" borderId="33" xfId="60" applyFont="1" applyFill="1" applyBorder="1" applyAlignment="1">
      <alignment horizontal="center" vertical="center" wrapText="1"/>
      <protection/>
    </xf>
    <xf numFmtId="0" fontId="5" fillId="34" borderId="41" xfId="60" applyFont="1" applyFill="1" applyBorder="1">
      <alignment/>
      <protection/>
    </xf>
    <xf numFmtId="0" fontId="5" fillId="34" borderId="31" xfId="60" applyFont="1" applyFill="1" applyBorder="1" applyAlignment="1">
      <alignment horizontal="left" vertical="center" wrapText="1"/>
      <protection/>
    </xf>
    <xf numFmtId="0" fontId="5" fillId="34" borderId="16" xfId="60" applyFont="1" applyFill="1" applyBorder="1" applyAlignment="1">
      <alignment horizontal="left" vertical="center" wrapText="1"/>
      <protection/>
    </xf>
    <xf numFmtId="0" fontId="5" fillId="34" borderId="10" xfId="60" applyFont="1" applyFill="1" applyBorder="1" applyAlignment="1">
      <alignment horizontal="center" vertical="center" wrapText="1"/>
      <protection/>
    </xf>
    <xf numFmtId="0" fontId="5" fillId="34" borderId="14" xfId="60" applyFont="1" applyFill="1" applyBorder="1" applyAlignment="1">
      <alignment horizontal="center" vertical="center" wrapText="1"/>
      <protection/>
    </xf>
    <xf numFmtId="0" fontId="4" fillId="34" borderId="31" xfId="60" applyFont="1" applyFill="1" applyBorder="1" applyAlignment="1">
      <alignment horizontal="right" vertical="center" wrapText="1"/>
      <protection/>
    </xf>
    <xf numFmtId="49" fontId="4" fillId="34" borderId="16" xfId="60" applyNumberFormat="1" applyFont="1" applyFill="1" applyBorder="1" applyAlignment="1">
      <alignment horizontal="center" vertical="center" wrapText="1"/>
      <protection/>
    </xf>
    <xf numFmtId="0" fontId="4" fillId="34" borderId="16" xfId="60" applyFont="1" applyFill="1" applyBorder="1" applyAlignment="1">
      <alignment horizontal="right" vertical="center" wrapText="1"/>
      <protection/>
    </xf>
    <xf numFmtId="0" fontId="5" fillId="34" borderId="31" xfId="60" applyFont="1" applyFill="1" applyBorder="1" applyAlignment="1">
      <alignment horizontal="right" vertical="center" wrapText="1"/>
      <protection/>
    </xf>
    <xf numFmtId="0" fontId="6" fillId="34" borderId="10" xfId="60" applyFont="1" applyFill="1" applyBorder="1" applyAlignment="1">
      <alignment horizontal="center" vertical="center" wrapText="1"/>
      <protection/>
    </xf>
    <xf numFmtId="0" fontId="4" fillId="34" borderId="31" xfId="60" applyFont="1" applyFill="1" applyBorder="1" applyAlignment="1">
      <alignment horizontal="left" vertical="center" wrapText="1"/>
      <protection/>
    </xf>
    <xf numFmtId="0" fontId="4" fillId="34" borderId="10" xfId="60" applyFont="1" applyFill="1" applyBorder="1" applyAlignment="1">
      <alignment horizontal="center" vertical="center" wrapText="1"/>
      <protection/>
    </xf>
    <xf numFmtId="0" fontId="4" fillId="34" borderId="16" xfId="60" applyFont="1" applyFill="1" applyBorder="1" applyAlignment="1">
      <alignment horizontal="left" vertical="center" wrapText="1"/>
      <protection/>
    </xf>
    <xf numFmtId="0" fontId="4" fillId="34" borderId="27" xfId="60" applyFont="1" applyFill="1" applyBorder="1" applyAlignment="1">
      <alignment horizontal="left" vertical="center" wrapText="1"/>
      <protection/>
    </xf>
    <xf numFmtId="0" fontId="5" fillId="34" borderId="11" xfId="60" applyFont="1" applyFill="1" applyBorder="1" applyAlignment="1">
      <alignment horizontal="center" vertical="center" wrapText="1"/>
      <protection/>
    </xf>
    <xf numFmtId="0" fontId="5" fillId="34" borderId="24" xfId="60" applyFont="1" applyFill="1" applyBorder="1" applyAlignment="1">
      <alignment horizontal="center" vertical="center" wrapText="1"/>
      <protection/>
    </xf>
    <xf numFmtId="0" fontId="4" fillId="34" borderId="23" xfId="60" applyFont="1" applyFill="1" applyBorder="1" applyAlignment="1">
      <alignment horizontal="left" vertical="center" wrapText="1"/>
      <protection/>
    </xf>
    <xf numFmtId="0" fontId="5" fillId="34" borderId="31" xfId="60" applyFont="1" applyFill="1" applyBorder="1" applyAlignment="1">
      <alignment horizontal="right" vertical="center" wrapText="1"/>
      <protection/>
    </xf>
    <xf numFmtId="0" fontId="4" fillId="34" borderId="36" xfId="60" applyFont="1" applyFill="1" applyBorder="1" applyAlignment="1">
      <alignment horizontal="left" vertical="center" wrapText="1"/>
      <protection/>
    </xf>
    <xf numFmtId="0" fontId="5" fillId="34" borderId="39" xfId="60" applyFont="1" applyFill="1" applyBorder="1" applyAlignment="1">
      <alignment horizontal="center" vertical="center" wrapText="1"/>
      <protection/>
    </xf>
    <xf numFmtId="0" fontId="5" fillId="34" borderId="37" xfId="60" applyFont="1" applyFill="1" applyBorder="1" applyAlignment="1">
      <alignment horizontal="center" vertical="center" wrapText="1"/>
      <protection/>
    </xf>
    <xf numFmtId="0" fontId="4" fillId="34" borderId="0" xfId="60" applyFont="1" applyFill="1" applyBorder="1" applyAlignment="1">
      <alignment horizontal="left" vertical="center" wrapText="1"/>
      <protection/>
    </xf>
    <xf numFmtId="0" fontId="5" fillId="34" borderId="0" xfId="60" applyFont="1" applyFill="1" applyBorder="1" applyAlignment="1">
      <alignment horizontal="center" vertical="center" wrapText="1"/>
      <protection/>
    </xf>
    <xf numFmtId="0" fontId="5" fillId="34" borderId="0" xfId="60" applyFont="1" applyFill="1" applyAlignment="1">
      <alignment horizontal="center"/>
      <protection/>
    </xf>
    <xf numFmtId="0" fontId="7" fillId="34" borderId="0" xfId="59" applyFont="1" applyFill="1" applyAlignment="1" applyProtection="1">
      <alignment vertical="center" wrapText="1"/>
      <protection locked="0"/>
    </xf>
    <xf numFmtId="0" fontId="9" fillId="34" borderId="0" xfId="60" applyFont="1" applyFill="1">
      <alignment/>
      <protection/>
    </xf>
    <xf numFmtId="0" fontId="4" fillId="34" borderId="0" xfId="60" applyFont="1" applyFill="1" applyAlignment="1">
      <alignment horizontal="center"/>
      <protection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3" fontId="5" fillId="34" borderId="0" xfId="63" applyNumberFormat="1" applyFont="1" applyFill="1" applyAlignment="1">
      <alignment vertical="top"/>
      <protection/>
    </xf>
    <xf numFmtId="3" fontId="9" fillId="36" borderId="10" xfId="65" applyNumberFormat="1" applyFont="1" applyFill="1" applyBorder="1" applyAlignment="1" applyProtection="1">
      <alignment vertical="center"/>
      <protection locked="0"/>
    </xf>
    <xf numFmtId="3" fontId="9" fillId="36" borderId="10" xfId="65" applyNumberFormat="1" applyFont="1" applyFill="1" applyBorder="1" applyProtection="1">
      <alignment/>
      <protection locked="0"/>
    </xf>
    <xf numFmtId="0" fontId="21" fillId="34" borderId="0" xfId="63" applyFont="1" applyFill="1" applyAlignment="1" applyProtection="1">
      <alignment horizontal="center" vertical="top" wrapText="1"/>
      <protection locked="0"/>
    </xf>
    <xf numFmtId="0" fontId="20" fillId="34" borderId="0" xfId="63" applyFont="1" applyFill="1" applyAlignment="1" applyProtection="1">
      <alignment horizontal="center" vertical="top" wrapText="1"/>
      <protection locked="0"/>
    </xf>
    <xf numFmtId="0" fontId="7" fillId="34" borderId="0" xfId="63" applyFont="1" applyFill="1" applyBorder="1" applyAlignment="1" applyProtection="1">
      <alignment vertical="top" wrapText="1"/>
      <protection locked="0"/>
    </xf>
    <xf numFmtId="0" fontId="5" fillId="34" borderId="0" xfId="0" applyFont="1" applyFill="1" applyAlignment="1" applyProtection="1">
      <alignment vertical="top" wrapText="1"/>
      <protection locked="0"/>
    </xf>
    <xf numFmtId="0" fontId="5" fillId="34" borderId="0" xfId="0" applyFont="1" applyFill="1" applyAlignment="1" applyProtection="1">
      <alignment vertical="top"/>
      <protection locked="0"/>
    </xf>
    <xf numFmtId="0" fontId="7" fillId="34" borderId="0" xfId="63" applyFont="1" applyFill="1" applyBorder="1" applyAlignment="1" applyProtection="1">
      <alignment horizontal="left" vertical="top" wrapText="1"/>
      <protection locked="0"/>
    </xf>
    <xf numFmtId="0" fontId="9" fillId="34" borderId="41" xfId="63" applyFont="1" applyFill="1" applyBorder="1" applyAlignment="1" applyProtection="1">
      <alignment horizontal="right" vertical="top" wrapText="1"/>
      <protection locked="0"/>
    </xf>
    <xf numFmtId="0" fontId="5" fillId="34" borderId="51" xfId="0" applyFont="1" applyFill="1" applyBorder="1" applyAlignment="1" applyProtection="1">
      <alignment horizontal="right" vertical="top" wrapText="1"/>
      <protection locked="0"/>
    </xf>
    <xf numFmtId="0" fontId="4" fillId="34" borderId="0" xfId="65" applyFont="1" applyFill="1" applyBorder="1" applyAlignment="1" applyProtection="1">
      <alignment horizontal="left" wrapText="1"/>
      <protection/>
    </xf>
    <xf numFmtId="199" fontId="10" fillId="34" borderId="10" xfId="63" applyNumberFormat="1" applyFont="1" applyFill="1" applyBorder="1" applyAlignment="1" applyProtection="1">
      <alignment horizontal="left" vertical="top" wrapText="1"/>
      <protection/>
    </xf>
    <xf numFmtId="0" fontId="10" fillId="34" borderId="0" xfId="65" applyFont="1" applyFill="1" applyBorder="1" applyAlignment="1" applyProtection="1">
      <alignment horizontal="left" wrapText="1"/>
      <protection/>
    </xf>
    <xf numFmtId="0" fontId="10" fillId="34" borderId="0" xfId="0" applyFont="1" applyFill="1" applyBorder="1" applyAlignment="1" applyProtection="1">
      <alignment horizontal="left" vertical="top"/>
      <protection locked="0"/>
    </xf>
    <xf numFmtId="0" fontId="10" fillId="34" borderId="0" xfId="65" applyFont="1" applyFill="1" applyBorder="1" applyAlignment="1" applyProtection="1">
      <alignment horizontal="center" vertical="center" wrapText="1"/>
      <protection/>
    </xf>
    <xf numFmtId="0" fontId="10" fillId="34" borderId="10" xfId="63" applyFont="1" applyFill="1" applyBorder="1" applyAlignment="1" applyProtection="1">
      <alignment horizontal="left" vertical="top" wrapText="1"/>
      <protection/>
    </xf>
    <xf numFmtId="0" fontId="5" fillId="34" borderId="10" xfId="65" applyFont="1" applyFill="1" applyBorder="1" applyAlignment="1" applyProtection="1">
      <alignment horizontal="left" wrapText="1"/>
      <protection/>
    </xf>
    <xf numFmtId="0" fontId="5" fillId="34" borderId="14" xfId="65" applyFont="1" applyFill="1" applyBorder="1" applyAlignment="1" applyProtection="1">
      <alignment horizontal="left" wrapText="1"/>
      <protection/>
    </xf>
    <xf numFmtId="0" fontId="5" fillId="34" borderId="16" xfId="65" applyFont="1" applyFill="1" applyBorder="1" applyAlignment="1" applyProtection="1">
      <alignment horizontal="left" wrapText="1"/>
      <protection/>
    </xf>
    <xf numFmtId="0" fontId="10" fillId="34" borderId="0" xfId="64" applyFont="1" applyFill="1" applyAlignment="1" applyProtection="1">
      <alignment horizontal="left" wrapText="1"/>
      <protection locked="0"/>
    </xf>
    <xf numFmtId="0" fontId="7" fillId="34" borderId="0" xfId="64" applyFont="1" applyFill="1" applyBorder="1" applyAlignment="1" applyProtection="1">
      <alignment horizontal="center" vertical="center" wrapText="1"/>
      <protection locked="0"/>
    </xf>
    <xf numFmtId="0" fontId="10" fillId="34" borderId="0" xfId="64" applyFont="1" applyFill="1" applyAlignment="1" applyProtection="1">
      <alignment horizontal="right" wrapText="1"/>
      <protection locked="0"/>
    </xf>
    <xf numFmtId="0" fontId="10" fillId="34" borderId="10" xfId="66" applyFont="1" applyFill="1" applyBorder="1" applyAlignment="1">
      <alignment horizontal="center" vertical="center" wrapText="1"/>
      <protection/>
    </xf>
    <xf numFmtId="49" fontId="11" fillId="34" borderId="10" xfId="66" applyNumberFormat="1" applyFont="1" applyFill="1" applyBorder="1" applyAlignment="1">
      <alignment horizontal="center" vertical="center" wrapText="1"/>
      <protection/>
    </xf>
    <xf numFmtId="0" fontId="10" fillId="34" borderId="0" xfId="66" applyFont="1" applyFill="1" applyAlignment="1">
      <alignment horizontal="center" wrapText="1"/>
      <protection/>
    </xf>
    <xf numFmtId="0" fontId="10" fillId="34" borderId="0" xfId="63" applyNumberFormat="1" applyFont="1" applyFill="1" applyBorder="1" applyAlignment="1" applyProtection="1">
      <alignment horizontal="left" vertical="top" wrapText="1"/>
      <protection/>
    </xf>
    <xf numFmtId="0" fontId="10" fillId="34" borderId="0" xfId="66" applyFont="1" applyFill="1" applyBorder="1" applyAlignment="1" applyProtection="1">
      <alignment horizontal="left"/>
      <protection locked="0"/>
    </xf>
    <xf numFmtId="200" fontId="10" fillId="34" borderId="0" xfId="63" applyNumberFormat="1" applyFont="1" applyFill="1" applyBorder="1" applyAlignment="1" applyProtection="1">
      <alignment horizontal="left" vertical="top" wrapText="1"/>
      <protection/>
    </xf>
    <xf numFmtId="0" fontId="10" fillId="34" borderId="14" xfId="66" applyFont="1" applyFill="1" applyBorder="1" applyAlignment="1">
      <alignment horizontal="center" vertical="center" wrapText="1"/>
      <protection/>
    </xf>
    <xf numFmtId="0" fontId="10" fillId="34" borderId="15" xfId="66" applyFont="1" applyFill="1" applyBorder="1" applyAlignment="1">
      <alignment horizontal="center" vertical="center" wrapText="1"/>
      <protection/>
    </xf>
    <xf numFmtId="0" fontId="10" fillId="34" borderId="16" xfId="66" applyFont="1" applyFill="1" applyBorder="1" applyAlignment="1">
      <alignment horizontal="center" vertical="center" wrapText="1"/>
      <protection/>
    </xf>
    <xf numFmtId="0" fontId="9" fillId="34" borderId="0" xfId="61" applyFont="1" applyFill="1" applyAlignment="1" applyProtection="1">
      <alignment horizontal="center"/>
      <protection locked="0"/>
    </xf>
    <xf numFmtId="0" fontId="7" fillId="34" borderId="0" xfId="61" applyFont="1" applyFill="1" applyAlignment="1" applyProtection="1">
      <alignment horizontal="left"/>
      <protection locked="0"/>
    </xf>
    <xf numFmtId="0" fontId="9" fillId="34" borderId="0" xfId="61" applyFont="1" applyFill="1" applyAlignment="1" applyProtection="1">
      <alignment horizontal="left"/>
      <protection locked="0"/>
    </xf>
    <xf numFmtId="0" fontId="11" fillId="34" borderId="0" xfId="61" applyFont="1" applyFill="1" applyBorder="1" applyAlignment="1" applyProtection="1">
      <alignment horizontal="right" vertical="justify" wrapText="1"/>
      <protection/>
    </xf>
    <xf numFmtId="0" fontId="10" fillId="34" borderId="24" xfId="61" applyFont="1" applyFill="1" applyBorder="1" applyAlignment="1" applyProtection="1">
      <alignment horizontal="center" vertical="center" wrapText="1"/>
      <protection/>
    </xf>
    <xf numFmtId="0" fontId="10" fillId="34" borderId="27" xfId="61" applyFont="1" applyFill="1" applyBorder="1" applyAlignment="1" applyProtection="1">
      <alignment horizontal="center" vertical="center" wrapText="1"/>
      <protection/>
    </xf>
    <xf numFmtId="0" fontId="10" fillId="34" borderId="33" xfId="61" applyFont="1" applyFill="1" applyBorder="1" applyAlignment="1" applyProtection="1">
      <alignment horizontal="center" vertical="center" wrapText="1"/>
      <protection/>
    </xf>
    <xf numFmtId="0" fontId="10" fillId="34" borderId="42" xfId="61" applyFont="1" applyFill="1" applyBorder="1" applyAlignment="1" applyProtection="1">
      <alignment horizontal="center" vertical="center" wrapText="1"/>
      <protection/>
    </xf>
    <xf numFmtId="49" fontId="10" fillId="34" borderId="11" xfId="61" applyNumberFormat="1" applyFont="1" applyFill="1" applyBorder="1" applyAlignment="1" applyProtection="1">
      <alignment horizontal="center" vertical="center" wrapText="1"/>
      <protection/>
    </xf>
    <xf numFmtId="49" fontId="10" fillId="34" borderId="13" xfId="61" applyNumberFormat="1" applyFont="1" applyFill="1" applyBorder="1" applyAlignment="1" applyProtection="1">
      <alignment horizontal="center" vertical="center" wrapText="1"/>
      <protection/>
    </xf>
    <xf numFmtId="0" fontId="10" fillId="34" borderId="11" xfId="61" applyFont="1" applyFill="1" applyBorder="1" applyAlignment="1" applyProtection="1">
      <alignment horizontal="center" vertical="center" wrapText="1"/>
      <protection/>
    </xf>
    <xf numFmtId="0" fontId="10" fillId="34" borderId="13" xfId="61" applyFont="1" applyFill="1" applyBorder="1" applyAlignment="1" applyProtection="1">
      <alignment horizontal="center" vertical="center" wrapText="1"/>
      <protection/>
    </xf>
    <xf numFmtId="0" fontId="4" fillId="34" borderId="0" xfId="61" applyFont="1" applyFill="1" applyAlignment="1" applyProtection="1">
      <alignment horizontal="left"/>
      <protection/>
    </xf>
    <xf numFmtId="0" fontId="11" fillId="34" borderId="0" xfId="61" applyFont="1" applyFill="1" applyAlignment="1" applyProtection="1">
      <alignment horizontal="left"/>
      <protection/>
    </xf>
    <xf numFmtId="0" fontId="10" fillId="34" borderId="0" xfId="61" applyFont="1" applyFill="1" applyAlignment="1" applyProtection="1">
      <alignment horizontal="left"/>
      <protection/>
    </xf>
    <xf numFmtId="200" fontId="10" fillId="34" borderId="0" xfId="61" applyNumberFormat="1" applyFont="1" applyFill="1" applyBorder="1" applyAlignment="1" applyProtection="1">
      <alignment horizontal="left" vertical="justify" wrapText="1"/>
      <protection/>
    </xf>
    <xf numFmtId="0" fontId="7" fillId="34" borderId="0" xfId="58" applyFont="1" applyFill="1" applyBorder="1" applyAlignment="1" applyProtection="1">
      <alignment horizontal="left" vertical="center" wrapText="1"/>
      <protection locked="0"/>
    </xf>
    <xf numFmtId="0" fontId="7" fillId="34" borderId="0" xfId="58" applyFont="1" applyFill="1" applyAlignment="1" applyProtection="1">
      <alignment horizontal="left" vertical="center" wrapText="1"/>
      <protection locked="0"/>
    </xf>
    <xf numFmtId="49" fontId="10" fillId="34" borderId="0" xfId="58" applyNumberFormat="1" applyFont="1" applyFill="1" applyAlignment="1" applyProtection="1">
      <alignment horizontal="center" vertical="center" wrapText="1"/>
      <protection/>
    </xf>
    <xf numFmtId="1" fontId="10" fillId="34" borderId="10" xfId="61" applyNumberFormat="1" applyFont="1" applyFill="1" applyBorder="1" applyAlignment="1" applyProtection="1">
      <alignment horizontal="left" vertical="justify" wrapText="1"/>
      <protection/>
    </xf>
    <xf numFmtId="0" fontId="5" fillId="34" borderId="10" xfId="0" applyFont="1" applyFill="1" applyBorder="1" applyAlignment="1" applyProtection="1">
      <alignment horizontal="left"/>
      <protection/>
    </xf>
    <xf numFmtId="200" fontId="10" fillId="34" borderId="10" xfId="61" applyNumberFormat="1" applyFont="1" applyFill="1" applyBorder="1" applyAlignment="1" applyProtection="1">
      <alignment horizontal="left" vertical="justify" wrapText="1"/>
      <protection/>
    </xf>
    <xf numFmtId="200" fontId="5" fillId="34" borderId="10" xfId="0" applyNumberFormat="1" applyFont="1" applyFill="1" applyBorder="1" applyAlignment="1" applyProtection="1">
      <alignment horizontal="left"/>
      <protection/>
    </xf>
    <xf numFmtId="49" fontId="11" fillId="34" borderId="0" xfId="58" applyNumberFormat="1" applyFont="1" applyFill="1" applyBorder="1" applyAlignment="1" applyProtection="1">
      <alignment horizontal="left" vertical="center" wrapText="1"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0" fontId="9" fillId="0" borderId="0" xfId="61" applyFont="1" applyAlignment="1" applyProtection="1">
      <alignment horizontal="right"/>
      <protection/>
    </xf>
    <xf numFmtId="0" fontId="10" fillId="0" borderId="0" xfId="59" applyFont="1" applyAlignment="1" applyProtection="1">
      <alignment horizontal="center" vertical="center" wrapText="1"/>
      <protection locked="0"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200" fontId="10" fillId="0" borderId="0" xfId="61" applyNumberFormat="1" applyFont="1" applyBorder="1" applyAlignment="1" applyProtection="1">
      <alignment horizontal="left" vertical="justify"/>
      <protection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49" fontId="7" fillId="0" borderId="0" xfId="59" applyNumberFormat="1" applyFont="1" applyAlignment="1" applyProtection="1">
      <alignment horizontal="center" vertical="center" wrapText="1"/>
      <protection locked="0"/>
    </xf>
    <xf numFmtId="1" fontId="7" fillId="0" borderId="0" xfId="59" applyNumberFormat="1" applyFont="1" applyAlignment="1" applyProtection="1">
      <alignment horizontal="center" vertical="center" wrapText="1"/>
      <protection locked="0"/>
    </xf>
    <xf numFmtId="0" fontId="10" fillId="34" borderId="0" xfId="0" applyFont="1" applyFill="1" applyAlignment="1">
      <alignment horizontal="left"/>
    </xf>
    <xf numFmtId="0" fontId="10" fillId="34" borderId="10" xfId="60" applyFont="1" applyFill="1" applyBorder="1" applyAlignment="1">
      <alignment horizontal="left" vertical="center" wrapText="1"/>
      <protection/>
    </xf>
    <xf numFmtId="14" fontId="10" fillId="34" borderId="0" xfId="60" applyNumberFormat="1" applyFont="1" applyFill="1" applyAlignment="1">
      <alignment horizontal="left" vertical="center" wrapText="1"/>
      <protection/>
    </xf>
    <xf numFmtId="0" fontId="10" fillId="34" borderId="0" xfId="60" applyFont="1" applyFill="1" applyAlignment="1">
      <alignment horizontal="left" vertical="center" wrapText="1"/>
      <protection/>
    </xf>
    <xf numFmtId="0" fontId="7" fillId="34" borderId="0" xfId="60" applyFont="1" applyFill="1" applyAlignment="1">
      <alignment horizontal="center"/>
      <protection/>
    </xf>
    <xf numFmtId="0" fontId="4" fillId="34" borderId="0" xfId="60" applyFont="1" applyFill="1" applyAlignment="1">
      <alignment horizontal="center"/>
      <protection/>
    </xf>
    <xf numFmtId="0" fontId="7" fillId="34" borderId="0" xfId="60" applyFont="1" applyFill="1" applyAlignment="1">
      <alignment horizontal="center" vertical="center" wrapText="1"/>
      <protection/>
    </xf>
    <xf numFmtId="0" fontId="9" fillId="34" borderId="0" xfId="60" applyFont="1" applyFill="1" applyAlignment="1">
      <alignment horizontal="center" vertical="center" wrapText="1"/>
      <protection/>
    </xf>
    <xf numFmtId="0" fontId="7" fillId="34" borderId="52" xfId="60" applyFont="1" applyFill="1" applyBorder="1" applyAlignment="1">
      <alignment horizontal="center" vertical="center" wrapText="1"/>
      <protection/>
    </xf>
    <xf numFmtId="14" fontId="9" fillId="34" borderId="0" xfId="60" applyNumberFormat="1" applyFont="1" applyFill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102"/>
  <sheetViews>
    <sheetView showZeros="0" view="pageBreakPreview" zoomScaleSheetLayoutView="100" zoomScalePageLayoutView="0" workbookViewId="0" topLeftCell="A1">
      <selection activeCell="G75" sqref="G75"/>
    </sheetView>
  </sheetViews>
  <sheetFormatPr defaultColWidth="9.25390625" defaultRowHeight="12.75"/>
  <cols>
    <col min="1" max="1" width="42.75390625" style="56" customWidth="1"/>
    <col min="2" max="2" width="9.375" style="56" customWidth="1"/>
    <col min="3" max="3" width="17.375" style="56" customWidth="1"/>
    <col min="4" max="4" width="14.00390625" style="56" customWidth="1"/>
    <col min="5" max="5" width="58.875" style="56" customWidth="1"/>
    <col min="6" max="6" width="9.75390625" style="148" customWidth="1"/>
    <col min="7" max="7" width="14.25390625" style="56" customWidth="1"/>
    <col min="8" max="8" width="14.25390625" style="149" customWidth="1"/>
    <col min="9" max="9" width="3.375" style="58" customWidth="1"/>
    <col min="10" max="16384" width="9.25390625" style="58" customWidth="1"/>
  </cols>
  <sheetData>
    <row r="1" spans="1:8" ht="15.75">
      <c r="A1" s="513" t="s">
        <v>830</v>
      </c>
      <c r="B1" s="514"/>
      <c r="C1" s="514"/>
      <c r="D1" s="514"/>
      <c r="E1" s="514"/>
      <c r="F1" s="514"/>
      <c r="G1" s="514"/>
      <c r="H1" s="514"/>
    </row>
    <row r="2" spans="1:8" ht="15">
      <c r="A2" s="515" t="s">
        <v>0</v>
      </c>
      <c r="B2" s="516"/>
      <c r="C2" s="516"/>
      <c r="D2" s="516"/>
      <c r="E2" s="59" t="s">
        <v>834</v>
      </c>
      <c r="F2" s="60" t="s">
        <v>1</v>
      </c>
      <c r="G2" s="61"/>
      <c r="H2" s="62">
        <v>121671772</v>
      </c>
    </row>
    <row r="3" spans="1:8" ht="14.25">
      <c r="A3" s="515" t="s">
        <v>809</v>
      </c>
      <c r="B3" s="517"/>
      <c r="C3" s="517"/>
      <c r="D3" s="517"/>
      <c r="E3" s="63" t="s">
        <v>823</v>
      </c>
      <c r="F3" s="519" t="s">
        <v>2</v>
      </c>
      <c r="G3" s="520"/>
      <c r="H3" s="62">
        <v>113</v>
      </c>
    </row>
    <row r="4" spans="1:8" ht="15">
      <c r="A4" s="515" t="s">
        <v>810</v>
      </c>
      <c r="B4" s="516"/>
      <c r="C4" s="516"/>
      <c r="D4" s="516"/>
      <c r="E4" s="64">
        <v>41455</v>
      </c>
      <c r="F4" s="65"/>
      <c r="G4" s="66"/>
      <c r="H4" s="67" t="s">
        <v>4</v>
      </c>
    </row>
    <row r="5" spans="1:8" ht="15.75" thickBot="1">
      <c r="A5" s="68"/>
      <c r="B5" s="68"/>
      <c r="C5" s="69"/>
      <c r="D5" s="67"/>
      <c r="E5" s="67"/>
      <c r="F5" s="65"/>
      <c r="G5" s="66"/>
      <c r="H5" s="67"/>
    </row>
    <row r="6" spans="1:8" ht="31.5" customHeight="1">
      <c r="A6" s="70" t="s">
        <v>5</v>
      </c>
      <c r="B6" s="71" t="s">
        <v>6</v>
      </c>
      <c r="C6" s="72" t="s">
        <v>7</v>
      </c>
      <c r="D6" s="73" t="s">
        <v>838</v>
      </c>
      <c r="E6" s="74" t="s">
        <v>8</v>
      </c>
      <c r="F6" s="71" t="s">
        <v>6</v>
      </c>
      <c r="G6" s="73" t="s">
        <v>9</v>
      </c>
      <c r="H6" s="75" t="s">
        <v>10</v>
      </c>
    </row>
    <row r="7" spans="1:8" ht="18.75" customHeight="1" thickBot="1">
      <c r="A7" s="76" t="s">
        <v>11</v>
      </c>
      <c r="B7" s="77" t="s">
        <v>12</v>
      </c>
      <c r="C7" s="78">
        <v>1</v>
      </c>
      <c r="D7" s="79">
        <v>2</v>
      </c>
      <c r="E7" s="80" t="s">
        <v>11</v>
      </c>
      <c r="F7" s="77" t="s">
        <v>12</v>
      </c>
      <c r="G7" s="79">
        <v>1</v>
      </c>
      <c r="H7" s="81">
        <v>2</v>
      </c>
    </row>
    <row r="8" spans="1:8" ht="18.75" customHeight="1">
      <c r="A8" s="82" t="s">
        <v>13</v>
      </c>
      <c r="B8" s="83"/>
      <c r="C8" s="84"/>
      <c r="D8" s="84"/>
      <c r="E8" s="85" t="s">
        <v>14</v>
      </c>
      <c r="F8" s="83"/>
      <c r="G8" s="86"/>
      <c r="H8" s="86"/>
    </row>
    <row r="9" spans="1:8" ht="18.75" customHeight="1">
      <c r="A9" s="87" t="s">
        <v>15</v>
      </c>
      <c r="B9" s="88"/>
      <c r="C9" s="89"/>
      <c r="D9" s="89"/>
      <c r="E9" s="90" t="s">
        <v>16</v>
      </c>
      <c r="F9" s="91"/>
      <c r="G9" s="92"/>
      <c r="H9" s="92"/>
    </row>
    <row r="10" spans="1:8" ht="18.75" customHeight="1">
      <c r="A10" s="87" t="s">
        <v>17</v>
      </c>
      <c r="B10" s="93" t="s">
        <v>18</v>
      </c>
      <c r="C10" s="94">
        <v>6655</v>
      </c>
      <c r="D10" s="94">
        <v>6655</v>
      </c>
      <c r="E10" s="90" t="s">
        <v>19</v>
      </c>
      <c r="F10" s="95" t="s">
        <v>20</v>
      </c>
      <c r="G10" s="94">
        <v>30672</v>
      </c>
      <c r="H10" s="94">
        <v>30672</v>
      </c>
    </row>
    <row r="11" spans="1:8" ht="18.75" customHeight="1">
      <c r="A11" s="87" t="s">
        <v>21</v>
      </c>
      <c r="B11" s="93" t="s">
        <v>22</v>
      </c>
      <c r="C11" s="94">
        <v>2572</v>
      </c>
      <c r="D11" s="94">
        <v>2606</v>
      </c>
      <c r="E11" s="90" t="s">
        <v>23</v>
      </c>
      <c r="F11" s="95" t="s">
        <v>24</v>
      </c>
      <c r="G11" s="94"/>
      <c r="H11" s="94"/>
    </row>
    <row r="12" spans="1:8" ht="18.75" customHeight="1">
      <c r="A12" s="87" t="s">
        <v>25</v>
      </c>
      <c r="B12" s="93" t="s">
        <v>26</v>
      </c>
      <c r="C12" s="94">
        <v>26381</v>
      </c>
      <c r="D12" s="94">
        <v>28418</v>
      </c>
      <c r="E12" s="90" t="s">
        <v>27</v>
      </c>
      <c r="F12" s="95" t="s">
        <v>28</v>
      </c>
      <c r="G12" s="94"/>
      <c r="H12" s="94"/>
    </row>
    <row r="13" spans="1:8" ht="18.75" customHeight="1">
      <c r="A13" s="87" t="s">
        <v>29</v>
      </c>
      <c r="B13" s="93" t="s">
        <v>30</v>
      </c>
      <c r="C13" s="94">
        <v>813</v>
      </c>
      <c r="D13" s="94">
        <v>851</v>
      </c>
      <c r="E13" s="96" t="s">
        <v>31</v>
      </c>
      <c r="F13" s="95" t="s">
        <v>32</v>
      </c>
      <c r="G13" s="94"/>
      <c r="H13" s="94"/>
    </row>
    <row r="14" spans="1:8" ht="18.75" customHeight="1">
      <c r="A14" s="87" t="s">
        <v>33</v>
      </c>
      <c r="B14" s="93" t="s">
        <v>34</v>
      </c>
      <c r="C14" s="94">
        <v>3156</v>
      </c>
      <c r="D14" s="94">
        <v>3750</v>
      </c>
      <c r="E14" s="96" t="s">
        <v>35</v>
      </c>
      <c r="F14" s="95" t="s">
        <v>36</v>
      </c>
      <c r="G14" s="94"/>
      <c r="H14" s="94"/>
    </row>
    <row r="15" spans="1:8" ht="18.75" customHeight="1">
      <c r="A15" s="87" t="s">
        <v>37</v>
      </c>
      <c r="B15" s="93" t="s">
        <v>38</v>
      </c>
      <c r="C15" s="94">
        <v>34</v>
      </c>
      <c r="D15" s="94">
        <v>34</v>
      </c>
      <c r="E15" s="96" t="s">
        <v>39</v>
      </c>
      <c r="F15" s="97" t="s">
        <v>40</v>
      </c>
      <c r="G15" s="98">
        <f>G10</f>
        <v>30672</v>
      </c>
      <c r="H15" s="98">
        <f>H10</f>
        <v>30672</v>
      </c>
    </row>
    <row r="16" spans="1:8" ht="18.75" customHeight="1">
      <c r="A16" s="87" t="s">
        <v>41</v>
      </c>
      <c r="B16" s="93" t="s">
        <v>42</v>
      </c>
      <c r="C16" s="94">
        <v>379</v>
      </c>
      <c r="D16" s="94">
        <v>439</v>
      </c>
      <c r="E16" s="90" t="s">
        <v>43</v>
      </c>
      <c r="F16" s="99"/>
      <c r="G16" s="100"/>
      <c r="H16" s="100"/>
    </row>
    <row r="17" spans="1:8" ht="18.75" customHeight="1">
      <c r="A17" s="87" t="s">
        <v>44</v>
      </c>
      <c r="B17" s="101" t="s">
        <v>45</v>
      </c>
      <c r="C17" s="98">
        <f>SUM(C10:C16)</f>
        <v>39990</v>
      </c>
      <c r="D17" s="98">
        <f>SUM(D10:D16)</f>
        <v>42753</v>
      </c>
      <c r="E17" s="90" t="s">
        <v>46</v>
      </c>
      <c r="F17" s="95" t="s">
        <v>47</v>
      </c>
      <c r="G17" s="94">
        <v>43</v>
      </c>
      <c r="H17" s="94">
        <v>43</v>
      </c>
    </row>
    <row r="18" spans="1:8" ht="18.75" customHeight="1">
      <c r="A18" s="87" t="s">
        <v>48</v>
      </c>
      <c r="B18" s="101" t="s">
        <v>49</v>
      </c>
      <c r="C18" s="94">
        <v>624</v>
      </c>
      <c r="D18" s="94">
        <v>628</v>
      </c>
      <c r="E18" s="90" t="s">
        <v>50</v>
      </c>
      <c r="F18" s="95" t="s">
        <v>51</v>
      </c>
      <c r="G18" s="94">
        <v>-8</v>
      </c>
      <c r="H18" s="94">
        <v>-8</v>
      </c>
    </row>
    <row r="19" spans="1:8" ht="18.75" customHeight="1">
      <c r="A19" s="87" t="s">
        <v>52</v>
      </c>
      <c r="B19" s="101" t="s">
        <v>53</v>
      </c>
      <c r="C19" s="94"/>
      <c r="D19" s="94"/>
      <c r="E19" s="102" t="s">
        <v>54</v>
      </c>
      <c r="F19" s="95" t="s">
        <v>55</v>
      </c>
      <c r="G19" s="89">
        <f>SUM(G20:G22)</f>
        <v>9494</v>
      </c>
      <c r="H19" s="89">
        <f>SUM(H20:H22)</f>
        <v>9494</v>
      </c>
    </row>
    <row r="20" spans="1:8" ht="18.75" customHeight="1">
      <c r="A20" s="87" t="s">
        <v>56</v>
      </c>
      <c r="B20" s="93"/>
      <c r="C20" s="89"/>
      <c r="D20" s="89"/>
      <c r="E20" s="96" t="s">
        <v>57</v>
      </c>
      <c r="F20" s="95" t="s">
        <v>58</v>
      </c>
      <c r="G20" s="94"/>
      <c r="H20" s="94"/>
    </row>
    <row r="21" spans="1:8" ht="18.75" customHeight="1">
      <c r="A21" s="87" t="s">
        <v>59</v>
      </c>
      <c r="B21" s="93" t="s">
        <v>60</v>
      </c>
      <c r="C21" s="94">
        <v>56</v>
      </c>
      <c r="D21" s="94">
        <v>64</v>
      </c>
      <c r="E21" s="103" t="s">
        <v>61</v>
      </c>
      <c r="F21" s="95" t="s">
        <v>62</v>
      </c>
      <c r="G21" s="94"/>
      <c r="H21" s="94"/>
    </row>
    <row r="22" spans="1:8" ht="18.75" customHeight="1">
      <c r="A22" s="87" t="s">
        <v>63</v>
      </c>
      <c r="B22" s="93" t="s">
        <v>64</v>
      </c>
      <c r="C22" s="94">
        <v>37</v>
      </c>
      <c r="D22" s="94">
        <v>41</v>
      </c>
      <c r="E22" s="90" t="s">
        <v>65</v>
      </c>
      <c r="F22" s="95" t="s">
        <v>66</v>
      </c>
      <c r="G22" s="94">
        <v>9494</v>
      </c>
      <c r="H22" s="94">
        <v>9494</v>
      </c>
    </row>
    <row r="23" spans="1:8" ht="18.75" customHeight="1">
      <c r="A23" s="87" t="s">
        <v>67</v>
      </c>
      <c r="B23" s="93" t="s">
        <v>68</v>
      </c>
      <c r="C23" s="94"/>
      <c r="D23" s="94"/>
      <c r="E23" s="103" t="s">
        <v>69</v>
      </c>
      <c r="F23" s="97" t="s">
        <v>70</v>
      </c>
      <c r="G23" s="98">
        <f>G17+G18+G19</f>
        <v>9529</v>
      </c>
      <c r="H23" s="98">
        <f>H17+H18+H19</f>
        <v>9529</v>
      </c>
    </row>
    <row r="24" spans="1:8" ht="18.75" customHeight="1">
      <c r="A24" s="87" t="s">
        <v>71</v>
      </c>
      <c r="B24" s="93" t="s">
        <v>72</v>
      </c>
      <c r="C24" s="94">
        <v>39</v>
      </c>
      <c r="D24" s="94">
        <v>42</v>
      </c>
      <c r="E24" s="90" t="s">
        <v>73</v>
      </c>
      <c r="F24" s="99"/>
      <c r="G24" s="100"/>
      <c r="H24" s="100"/>
    </row>
    <row r="25" spans="1:8" ht="18.75" customHeight="1">
      <c r="A25" s="87" t="s">
        <v>74</v>
      </c>
      <c r="B25" s="101" t="s">
        <v>75</v>
      </c>
      <c r="C25" s="98">
        <f>SUM(C21:C24)</f>
        <v>132</v>
      </c>
      <c r="D25" s="98">
        <f>SUM(D21:D24)</f>
        <v>147</v>
      </c>
      <c r="E25" s="103" t="s">
        <v>76</v>
      </c>
      <c r="F25" s="95" t="s">
        <v>77</v>
      </c>
      <c r="G25" s="89">
        <v>-54877</v>
      </c>
      <c r="H25" s="89">
        <v>-13229</v>
      </c>
    </row>
    <row r="26" spans="1:8" ht="18.75" customHeight="1">
      <c r="A26" s="87"/>
      <c r="B26" s="93"/>
      <c r="C26" s="89"/>
      <c r="D26" s="89"/>
      <c r="E26" s="90" t="s">
        <v>78</v>
      </c>
      <c r="F26" s="95" t="s">
        <v>79</v>
      </c>
      <c r="G26" s="94"/>
      <c r="H26" s="94"/>
    </row>
    <row r="27" spans="1:8" ht="18.75" customHeight="1">
      <c r="A27" s="87" t="s">
        <v>80</v>
      </c>
      <c r="B27" s="93"/>
      <c r="C27" s="89"/>
      <c r="D27" s="89"/>
      <c r="E27" s="102" t="s">
        <v>81</v>
      </c>
      <c r="F27" s="95" t="s">
        <v>82</v>
      </c>
      <c r="G27" s="94">
        <v>-54877</v>
      </c>
      <c r="H27" s="94">
        <v>-13229</v>
      </c>
    </row>
    <row r="28" spans="1:8" ht="18.75" customHeight="1">
      <c r="A28" s="87" t="s">
        <v>83</v>
      </c>
      <c r="B28" s="93" t="s">
        <v>84</v>
      </c>
      <c r="C28" s="94">
        <v>1313</v>
      </c>
      <c r="D28" s="94">
        <v>1313</v>
      </c>
      <c r="E28" s="90" t="s">
        <v>85</v>
      </c>
      <c r="F28" s="95" t="s">
        <v>86</v>
      </c>
      <c r="G28" s="94"/>
      <c r="H28" s="94"/>
    </row>
    <row r="29" spans="1:8" ht="18.75" customHeight="1">
      <c r="A29" s="87" t="s">
        <v>87</v>
      </c>
      <c r="B29" s="93" t="s">
        <v>88</v>
      </c>
      <c r="C29" s="94"/>
      <c r="D29" s="94"/>
      <c r="E29" s="103" t="s">
        <v>89</v>
      </c>
      <c r="F29" s="95" t="s">
        <v>90</v>
      </c>
      <c r="G29" s="94"/>
      <c r="H29" s="94"/>
    </row>
    <row r="30" spans="1:8" ht="18.75" customHeight="1">
      <c r="A30" s="87" t="s">
        <v>91</v>
      </c>
      <c r="B30" s="101" t="s">
        <v>92</v>
      </c>
      <c r="C30" s="89">
        <f>C28+C29</f>
        <v>1313</v>
      </c>
      <c r="D30" s="89">
        <f>D28+D29</f>
        <v>1313</v>
      </c>
      <c r="E30" s="96" t="s">
        <v>93</v>
      </c>
      <c r="F30" s="95" t="s">
        <v>94</v>
      </c>
      <c r="G30" s="94">
        <v>-7345</v>
      </c>
      <c r="H30" s="94">
        <v>-41652</v>
      </c>
    </row>
    <row r="31" spans="1:8" ht="18.75" customHeight="1">
      <c r="A31" s="87" t="s">
        <v>95</v>
      </c>
      <c r="B31" s="93"/>
      <c r="C31" s="89"/>
      <c r="D31" s="89"/>
      <c r="E31" s="103" t="s">
        <v>96</v>
      </c>
      <c r="F31" s="97" t="s">
        <v>97</v>
      </c>
      <c r="G31" s="98">
        <f>G25+G29+G30</f>
        <v>-62222</v>
      </c>
      <c r="H31" s="98">
        <f>H25+H29+H30</f>
        <v>-54881</v>
      </c>
    </row>
    <row r="32" spans="1:8" ht="18.75" customHeight="1">
      <c r="A32" s="87" t="s">
        <v>802</v>
      </c>
      <c r="B32" s="93" t="s">
        <v>98</v>
      </c>
      <c r="C32" s="89"/>
      <c r="D32" s="89"/>
      <c r="E32" s="90"/>
      <c r="F32" s="104"/>
      <c r="G32" s="105"/>
      <c r="H32" s="105"/>
    </row>
    <row r="33" spans="1:8" ht="18.75" customHeight="1">
      <c r="A33" s="87" t="s">
        <v>99</v>
      </c>
      <c r="B33" s="93" t="s">
        <v>100</v>
      </c>
      <c r="C33" s="94"/>
      <c r="D33" s="94"/>
      <c r="E33" s="106"/>
      <c r="F33" s="107"/>
      <c r="G33" s="105"/>
      <c r="H33" s="105"/>
    </row>
    <row r="34" spans="1:8" ht="18.75" customHeight="1">
      <c r="A34" s="87" t="s">
        <v>101</v>
      </c>
      <c r="B34" s="93" t="s">
        <v>102</v>
      </c>
      <c r="C34" s="94"/>
      <c r="D34" s="94"/>
      <c r="E34" s="90" t="s">
        <v>103</v>
      </c>
      <c r="F34" s="108" t="s">
        <v>104</v>
      </c>
      <c r="G34" s="109">
        <f>G23+G15+G31</f>
        <v>-22021</v>
      </c>
      <c r="H34" s="109">
        <f>H23+H15+H31</f>
        <v>-14680</v>
      </c>
    </row>
    <row r="35" spans="1:8" ht="18.75" customHeight="1">
      <c r="A35" s="87" t="s">
        <v>105</v>
      </c>
      <c r="B35" s="93" t="s">
        <v>106</v>
      </c>
      <c r="C35" s="94"/>
      <c r="D35" s="94"/>
      <c r="E35" s="90"/>
      <c r="F35" s="110"/>
      <c r="G35" s="111"/>
      <c r="H35" s="111"/>
    </row>
    <row r="36" spans="1:8" ht="18.75" customHeight="1">
      <c r="A36" s="87" t="s">
        <v>107</v>
      </c>
      <c r="B36" s="93" t="s">
        <v>108</v>
      </c>
      <c r="C36" s="94"/>
      <c r="D36" s="94"/>
      <c r="E36" s="112"/>
      <c r="F36" s="113"/>
      <c r="G36" s="92"/>
      <c r="H36" s="92"/>
    </row>
    <row r="37" spans="1:8" ht="18.75" customHeight="1">
      <c r="A37" s="87" t="s">
        <v>109</v>
      </c>
      <c r="B37" s="93" t="s">
        <v>110</v>
      </c>
      <c r="C37" s="114"/>
      <c r="D37" s="114"/>
      <c r="E37" s="115" t="s">
        <v>111</v>
      </c>
      <c r="F37" s="108" t="s">
        <v>112</v>
      </c>
      <c r="G37" s="94">
        <v>-2964</v>
      </c>
      <c r="H37" s="94">
        <v>21257</v>
      </c>
    </row>
    <row r="38" spans="1:8" ht="18.75" customHeight="1">
      <c r="A38" s="87" t="s">
        <v>113</v>
      </c>
      <c r="B38" s="93" t="s">
        <v>114</v>
      </c>
      <c r="C38" s="94"/>
      <c r="D38" s="94"/>
      <c r="E38" s="96"/>
      <c r="F38" s="116"/>
      <c r="G38" s="105"/>
      <c r="H38" s="105"/>
    </row>
    <row r="39" spans="1:8" ht="18.75" customHeight="1">
      <c r="A39" s="87" t="s">
        <v>115</v>
      </c>
      <c r="B39" s="93" t="s">
        <v>116</v>
      </c>
      <c r="C39" s="94"/>
      <c r="D39" s="94"/>
      <c r="E39" s="115" t="s">
        <v>117</v>
      </c>
      <c r="F39" s="107"/>
      <c r="G39" s="105"/>
      <c r="H39" s="105"/>
    </row>
    <row r="40" spans="1:8" ht="18.75" customHeight="1">
      <c r="A40" s="87" t="s">
        <v>118</v>
      </c>
      <c r="B40" s="93" t="s">
        <v>119</v>
      </c>
      <c r="C40" s="117"/>
      <c r="D40" s="117"/>
      <c r="E40" s="118" t="s">
        <v>120</v>
      </c>
      <c r="F40" s="113"/>
      <c r="G40" s="92"/>
      <c r="H40" s="92"/>
    </row>
    <row r="41" spans="1:8" ht="18.75" customHeight="1">
      <c r="A41" s="87" t="s">
        <v>121</v>
      </c>
      <c r="B41" s="93" t="s">
        <v>122</v>
      </c>
      <c r="C41" s="94"/>
      <c r="D41" s="94"/>
      <c r="E41" s="96" t="s">
        <v>123</v>
      </c>
      <c r="F41" s="95" t="s">
        <v>124</v>
      </c>
      <c r="G41" s="94"/>
      <c r="H41" s="94"/>
    </row>
    <row r="42" spans="1:8" ht="18.75" customHeight="1">
      <c r="A42" s="87" t="s">
        <v>125</v>
      </c>
      <c r="B42" s="93" t="s">
        <v>126</v>
      </c>
      <c r="C42" s="94"/>
      <c r="D42" s="94"/>
      <c r="E42" s="119" t="s">
        <v>839</v>
      </c>
      <c r="F42" s="95" t="s">
        <v>127</v>
      </c>
      <c r="G42" s="94">
        <v>76554</v>
      </c>
      <c r="H42" s="94">
        <v>70126</v>
      </c>
    </row>
    <row r="43" spans="1:8" ht="18.75" customHeight="1">
      <c r="A43" s="87" t="s">
        <v>128</v>
      </c>
      <c r="B43" s="101" t="s">
        <v>129</v>
      </c>
      <c r="C43" s="89">
        <f>C42+C32+C37</f>
        <v>0</v>
      </c>
      <c r="D43" s="89">
        <f>D42+D32+D37</f>
        <v>0</v>
      </c>
      <c r="E43" s="102" t="s">
        <v>130</v>
      </c>
      <c r="F43" s="95" t="s">
        <v>131</v>
      </c>
      <c r="G43" s="94"/>
      <c r="H43" s="94"/>
    </row>
    <row r="44" spans="1:8" ht="18.75" customHeight="1">
      <c r="A44" s="87" t="s">
        <v>132</v>
      </c>
      <c r="B44" s="93"/>
      <c r="C44" s="89"/>
      <c r="D44" s="89"/>
      <c r="E44" s="90" t="s">
        <v>849</v>
      </c>
      <c r="F44" s="95" t="s">
        <v>134</v>
      </c>
      <c r="G44" s="94">
        <v>0</v>
      </c>
      <c r="H44" s="94">
        <v>0</v>
      </c>
    </row>
    <row r="45" spans="1:8" ht="18.75" customHeight="1">
      <c r="A45" s="87" t="s">
        <v>225</v>
      </c>
      <c r="B45" s="93" t="s">
        <v>135</v>
      </c>
      <c r="C45" s="94">
        <v>5</v>
      </c>
      <c r="D45" s="94">
        <v>5</v>
      </c>
      <c r="E45" s="102" t="s">
        <v>136</v>
      </c>
      <c r="F45" s="95" t="s">
        <v>137</v>
      </c>
      <c r="G45" s="94"/>
      <c r="H45" s="94"/>
    </row>
    <row r="46" spans="1:8" ht="18.75" customHeight="1">
      <c r="A46" s="87" t="s">
        <v>850</v>
      </c>
      <c r="B46" s="93" t="s">
        <v>138</v>
      </c>
      <c r="C46" s="94">
        <v>956</v>
      </c>
      <c r="D46" s="94"/>
      <c r="E46" s="90" t="s">
        <v>139</v>
      </c>
      <c r="F46" s="95" t="s">
        <v>140</v>
      </c>
      <c r="G46" s="94"/>
      <c r="H46" s="94"/>
    </row>
    <row r="47" spans="1:8" ht="18.75" customHeight="1">
      <c r="A47" s="87" t="s">
        <v>141</v>
      </c>
      <c r="B47" s="93" t="s">
        <v>142</v>
      </c>
      <c r="C47" s="94"/>
      <c r="D47" s="94"/>
      <c r="E47" s="102" t="s">
        <v>44</v>
      </c>
      <c r="F47" s="97" t="s">
        <v>143</v>
      </c>
      <c r="G47" s="98">
        <f>SUM(G41:G46)</f>
        <v>76554</v>
      </c>
      <c r="H47" s="98">
        <f>SUM(H41:H46)</f>
        <v>70126</v>
      </c>
    </row>
    <row r="48" spans="1:8" ht="18.75" customHeight="1">
      <c r="A48" s="87" t="s">
        <v>71</v>
      </c>
      <c r="B48" s="93" t="s">
        <v>144</v>
      </c>
      <c r="C48" s="94">
        <v>4537</v>
      </c>
      <c r="D48" s="94">
        <v>4537</v>
      </c>
      <c r="E48" s="90"/>
      <c r="F48" s="95"/>
      <c r="G48" s="89"/>
      <c r="H48" s="89"/>
    </row>
    <row r="49" spans="1:8" ht="18.75" customHeight="1">
      <c r="A49" s="87" t="s">
        <v>145</v>
      </c>
      <c r="B49" s="101" t="s">
        <v>146</v>
      </c>
      <c r="C49" s="98">
        <f>SUM(C45:C48)</f>
        <v>5498</v>
      </c>
      <c r="D49" s="98">
        <f>SUM(D45:D48)</f>
        <v>4542</v>
      </c>
      <c r="E49" s="102" t="s">
        <v>147</v>
      </c>
      <c r="F49" s="97" t="s">
        <v>148</v>
      </c>
      <c r="G49" s="94">
        <v>3644</v>
      </c>
      <c r="H49" s="94">
        <v>3965</v>
      </c>
    </row>
    <row r="50" spans="1:8" ht="18.75" customHeight="1">
      <c r="A50" s="87" t="s">
        <v>149</v>
      </c>
      <c r="B50" s="101"/>
      <c r="C50" s="89"/>
      <c r="D50" s="89"/>
      <c r="E50" s="90" t="s">
        <v>150</v>
      </c>
      <c r="F50" s="97" t="s">
        <v>151</v>
      </c>
      <c r="G50" s="94"/>
      <c r="H50" s="94"/>
    </row>
    <row r="51" spans="1:8" ht="18.75" customHeight="1">
      <c r="A51" s="87" t="s">
        <v>152</v>
      </c>
      <c r="B51" s="101" t="s">
        <v>153</v>
      </c>
      <c r="C51" s="94"/>
      <c r="D51" s="94"/>
      <c r="E51" s="90" t="s">
        <v>154</v>
      </c>
      <c r="F51" s="97" t="s">
        <v>155</v>
      </c>
      <c r="G51" s="94">
        <v>1823</v>
      </c>
      <c r="H51" s="94">
        <v>1823</v>
      </c>
    </row>
    <row r="52" spans="1:8" ht="18.75" customHeight="1">
      <c r="A52" s="87" t="s">
        <v>156</v>
      </c>
      <c r="B52" s="101" t="s">
        <v>157</v>
      </c>
      <c r="C52" s="120">
        <v>259</v>
      </c>
      <c r="D52" s="120">
        <v>259</v>
      </c>
      <c r="E52" s="90" t="s">
        <v>158</v>
      </c>
      <c r="F52" s="97" t="s">
        <v>159</v>
      </c>
      <c r="G52" s="94"/>
      <c r="H52" s="94"/>
    </row>
    <row r="53" spans="1:8" ht="27" customHeight="1">
      <c r="A53" s="121" t="s">
        <v>160</v>
      </c>
      <c r="B53" s="122" t="s">
        <v>161</v>
      </c>
      <c r="C53" s="109">
        <f>C17+C18+C19+C25+C30+C43+C49+C51+C52</f>
        <v>47816</v>
      </c>
      <c r="D53" s="109">
        <f>D17+D18+D19+D25+D30+D43+D49+D51+D52</f>
        <v>49642</v>
      </c>
      <c r="E53" s="90" t="s">
        <v>162</v>
      </c>
      <c r="F53" s="108" t="s">
        <v>163</v>
      </c>
      <c r="G53" s="109">
        <f>G47+G49+G50+G51+G52</f>
        <v>82021</v>
      </c>
      <c r="H53" s="109">
        <f>H47+H49+H50+H51+H52</f>
        <v>75914</v>
      </c>
    </row>
    <row r="54" spans="1:8" ht="27" customHeight="1">
      <c r="A54" s="123" t="s">
        <v>164</v>
      </c>
      <c r="B54" s="93"/>
      <c r="C54" s="89"/>
      <c r="D54" s="89"/>
      <c r="E54" s="90"/>
      <c r="F54" s="124"/>
      <c r="G54" s="89"/>
      <c r="H54" s="89"/>
    </row>
    <row r="55" spans="1:8" ht="18.75" customHeight="1">
      <c r="A55" s="87" t="s">
        <v>165</v>
      </c>
      <c r="B55" s="93"/>
      <c r="C55" s="89"/>
      <c r="D55" s="89"/>
      <c r="E55" s="125" t="s">
        <v>166</v>
      </c>
      <c r="F55" s="124"/>
      <c r="G55" s="89"/>
      <c r="H55" s="89"/>
    </row>
    <row r="56" spans="1:8" ht="18.75" customHeight="1">
      <c r="A56" s="87" t="s">
        <v>167</v>
      </c>
      <c r="B56" s="93" t="s">
        <v>168</v>
      </c>
      <c r="C56" s="94">
        <v>8208</v>
      </c>
      <c r="D56" s="94">
        <v>8335</v>
      </c>
      <c r="E56" s="90" t="s">
        <v>120</v>
      </c>
      <c r="F56" s="126"/>
      <c r="G56" s="89"/>
      <c r="H56" s="89"/>
    </row>
    <row r="57" spans="1:8" ht="18.75" customHeight="1">
      <c r="A57" s="87" t="s">
        <v>169</v>
      </c>
      <c r="B57" s="93" t="s">
        <v>170</v>
      </c>
      <c r="C57" s="94">
        <v>2129</v>
      </c>
      <c r="D57" s="94">
        <v>1873</v>
      </c>
      <c r="E57" s="102" t="s">
        <v>171</v>
      </c>
      <c r="F57" s="95" t="s">
        <v>172</v>
      </c>
      <c r="G57" s="94">
        <v>219074</v>
      </c>
      <c r="H57" s="94">
        <v>89800</v>
      </c>
    </row>
    <row r="58" spans="1:8" ht="18.75" customHeight="1">
      <c r="A58" s="87" t="s">
        <v>173</v>
      </c>
      <c r="B58" s="93" t="s">
        <v>174</v>
      </c>
      <c r="C58" s="94">
        <v>37</v>
      </c>
      <c r="D58" s="94">
        <v>59</v>
      </c>
      <c r="E58" s="90" t="s">
        <v>175</v>
      </c>
      <c r="F58" s="95" t="s">
        <v>176</v>
      </c>
      <c r="G58" s="94"/>
      <c r="H58" s="94"/>
    </row>
    <row r="59" spans="1:11" ht="18.75" customHeight="1">
      <c r="A59" s="87" t="s">
        <v>177</v>
      </c>
      <c r="B59" s="93" t="s">
        <v>178</v>
      </c>
      <c r="C59" s="94">
        <v>1464</v>
      </c>
      <c r="D59" s="94">
        <v>41</v>
      </c>
      <c r="E59" s="96" t="s">
        <v>179</v>
      </c>
      <c r="F59" s="126" t="s">
        <v>180</v>
      </c>
      <c r="G59" s="89">
        <f>SUM(G60:G66)</f>
        <v>192018</v>
      </c>
      <c r="H59" s="89">
        <f>SUM(H60:H66)</f>
        <v>206529</v>
      </c>
      <c r="K59" s="510">
        <f>G57+G61+G74</f>
        <v>237276</v>
      </c>
    </row>
    <row r="60" spans="1:8" ht="18.75" customHeight="1">
      <c r="A60" s="87" t="s">
        <v>181</v>
      </c>
      <c r="B60" s="93" t="s">
        <v>182</v>
      </c>
      <c r="C60" s="94"/>
      <c r="D60" s="94"/>
      <c r="E60" s="96" t="s">
        <v>183</v>
      </c>
      <c r="F60" s="95" t="s">
        <v>184</v>
      </c>
      <c r="G60" s="94">
        <v>6239</v>
      </c>
      <c r="H60" s="94">
        <v>4788</v>
      </c>
    </row>
    <row r="61" spans="1:8" ht="18.75" customHeight="1">
      <c r="A61" s="87" t="s">
        <v>185</v>
      </c>
      <c r="B61" s="93" t="s">
        <v>186</v>
      </c>
      <c r="C61" s="94"/>
      <c r="D61" s="94"/>
      <c r="E61" s="90" t="s">
        <v>851</v>
      </c>
      <c r="F61" s="95" t="s">
        <v>187</v>
      </c>
      <c r="G61" s="94"/>
      <c r="H61" s="94"/>
    </row>
    <row r="62" spans="1:8" ht="18.75" customHeight="1">
      <c r="A62" s="87" t="s">
        <v>44</v>
      </c>
      <c r="B62" s="101" t="s">
        <v>188</v>
      </c>
      <c r="C62" s="98">
        <f>SUM(C56:C61)</f>
        <v>11838</v>
      </c>
      <c r="D62" s="98">
        <f>SUM(D56:D61)</f>
        <v>10308</v>
      </c>
      <c r="E62" s="90" t="s">
        <v>189</v>
      </c>
      <c r="F62" s="95" t="s">
        <v>190</v>
      </c>
      <c r="G62" s="94">
        <v>79681</v>
      </c>
      <c r="H62" s="94">
        <v>87638</v>
      </c>
    </row>
    <row r="63" spans="1:8" ht="18.75" customHeight="1">
      <c r="A63" s="87"/>
      <c r="B63" s="101"/>
      <c r="C63" s="89"/>
      <c r="D63" s="89"/>
      <c r="E63" s="90" t="s">
        <v>191</v>
      </c>
      <c r="F63" s="95" t="s">
        <v>192</v>
      </c>
      <c r="G63" s="94">
        <v>94052</v>
      </c>
      <c r="H63" s="94">
        <v>98523</v>
      </c>
    </row>
    <row r="64" spans="1:8" ht="18.75" customHeight="1">
      <c r="A64" s="87" t="s">
        <v>193</v>
      </c>
      <c r="B64" s="93"/>
      <c r="C64" s="89"/>
      <c r="D64" s="89"/>
      <c r="E64" s="90" t="s">
        <v>194</v>
      </c>
      <c r="F64" s="95" t="s">
        <v>195</v>
      </c>
      <c r="G64" s="94">
        <v>3369</v>
      </c>
      <c r="H64" s="94">
        <v>3125</v>
      </c>
    </row>
    <row r="65" spans="1:8" ht="18.75" customHeight="1">
      <c r="A65" s="87" t="s">
        <v>196</v>
      </c>
      <c r="B65" s="93" t="s">
        <v>197</v>
      </c>
      <c r="C65" s="94">
        <v>3145</v>
      </c>
      <c r="D65" s="94">
        <v>2378</v>
      </c>
      <c r="E65" s="90" t="s">
        <v>198</v>
      </c>
      <c r="F65" s="127" t="s">
        <v>199</v>
      </c>
      <c r="G65" s="128">
        <v>3962</v>
      </c>
      <c r="H65" s="128">
        <v>3075</v>
      </c>
    </row>
    <row r="66" spans="1:8" ht="18.75" customHeight="1">
      <c r="A66" s="87" t="s">
        <v>200</v>
      </c>
      <c r="B66" s="93" t="s">
        <v>201</v>
      </c>
      <c r="C66" s="94">
        <v>127229</v>
      </c>
      <c r="D66" s="94">
        <v>72792</v>
      </c>
      <c r="E66" s="90" t="s">
        <v>202</v>
      </c>
      <c r="F66" s="127" t="s">
        <v>203</v>
      </c>
      <c r="G66" s="128">
        <v>4715</v>
      </c>
      <c r="H66" s="128">
        <v>9380</v>
      </c>
    </row>
    <row r="67" spans="1:8" ht="18.75" customHeight="1">
      <c r="A67" s="87" t="s">
        <v>204</v>
      </c>
      <c r="B67" s="93" t="s">
        <v>205</v>
      </c>
      <c r="C67" s="94">
        <v>31928</v>
      </c>
      <c r="D67" s="94">
        <v>19543</v>
      </c>
      <c r="E67" s="102" t="s">
        <v>71</v>
      </c>
      <c r="F67" s="95" t="s">
        <v>206</v>
      </c>
      <c r="G67" s="128">
        <v>5084</v>
      </c>
      <c r="H67" s="128">
        <v>5135</v>
      </c>
    </row>
    <row r="68" spans="1:8" ht="18.75" customHeight="1">
      <c r="A68" s="87" t="s">
        <v>852</v>
      </c>
      <c r="B68" s="93" t="s">
        <v>207</v>
      </c>
      <c r="C68" s="94"/>
      <c r="D68" s="94"/>
      <c r="E68" s="90" t="s">
        <v>208</v>
      </c>
      <c r="F68" s="95" t="s">
        <v>209</v>
      </c>
      <c r="G68" s="94"/>
      <c r="H68" s="94">
        <v>192</v>
      </c>
    </row>
    <row r="69" spans="1:8" ht="18.75" customHeight="1">
      <c r="A69" s="87" t="s">
        <v>210</v>
      </c>
      <c r="B69" s="93" t="s">
        <v>211</v>
      </c>
      <c r="C69" s="94">
        <v>599</v>
      </c>
      <c r="D69" s="94">
        <v>583</v>
      </c>
      <c r="E69" s="103" t="s">
        <v>39</v>
      </c>
      <c r="F69" s="129" t="s">
        <v>212</v>
      </c>
      <c r="G69" s="130">
        <f>G57+G58+G59+G67+G68</f>
        <v>416176</v>
      </c>
      <c r="H69" s="130">
        <f>H57+H58+H59+H67+H68</f>
        <v>301656</v>
      </c>
    </row>
    <row r="70" spans="1:8" ht="18.75" customHeight="1">
      <c r="A70" s="87" t="s">
        <v>213</v>
      </c>
      <c r="B70" s="93" t="s">
        <v>214</v>
      </c>
      <c r="C70" s="94">
        <v>13071</v>
      </c>
      <c r="D70" s="94">
        <v>304</v>
      </c>
      <c r="E70" s="96"/>
      <c r="F70" s="131"/>
      <c r="G70" s="114"/>
      <c r="H70" s="114"/>
    </row>
    <row r="71" spans="1:8" ht="18.75" customHeight="1">
      <c r="A71" s="87" t="s">
        <v>215</v>
      </c>
      <c r="B71" s="93" t="s">
        <v>216</v>
      </c>
      <c r="C71" s="94"/>
      <c r="D71" s="94"/>
      <c r="E71" s="132"/>
      <c r="F71" s="133"/>
      <c r="G71" s="134"/>
      <c r="H71" s="134"/>
    </row>
    <row r="72" spans="1:8" ht="18.75" customHeight="1">
      <c r="A72" s="87" t="s">
        <v>217</v>
      </c>
      <c r="B72" s="93" t="s">
        <v>218</v>
      </c>
      <c r="C72" s="94">
        <v>11887</v>
      </c>
      <c r="D72" s="94">
        <v>12034</v>
      </c>
      <c r="E72" s="90" t="s">
        <v>219</v>
      </c>
      <c r="F72" s="135" t="s">
        <v>220</v>
      </c>
      <c r="G72" s="94"/>
      <c r="H72" s="94"/>
    </row>
    <row r="73" spans="1:8" ht="18.75" customHeight="1">
      <c r="A73" s="87" t="s">
        <v>69</v>
      </c>
      <c r="B73" s="101" t="s">
        <v>221</v>
      </c>
      <c r="C73" s="98">
        <f>SUM(C65:C72)</f>
        <v>187859</v>
      </c>
      <c r="D73" s="98">
        <f>SUM(D65:D72)</f>
        <v>107634</v>
      </c>
      <c r="E73" s="102" t="s">
        <v>150</v>
      </c>
      <c r="F73" s="97" t="s">
        <v>222</v>
      </c>
      <c r="G73" s="94"/>
      <c r="H73" s="94"/>
    </row>
    <row r="74" spans="1:8" ht="18.75" customHeight="1">
      <c r="A74" s="87"/>
      <c r="B74" s="93"/>
      <c r="C74" s="89"/>
      <c r="D74" s="89"/>
      <c r="E74" s="90" t="s">
        <v>853</v>
      </c>
      <c r="F74" s="97" t="s">
        <v>223</v>
      </c>
      <c r="G74" s="94">
        <v>18202</v>
      </c>
      <c r="H74" s="94">
        <v>5391</v>
      </c>
    </row>
    <row r="75" spans="1:8" ht="18.75" customHeight="1">
      <c r="A75" s="87" t="s">
        <v>224</v>
      </c>
      <c r="B75" s="93"/>
      <c r="C75" s="89"/>
      <c r="D75" s="89"/>
      <c r="E75" s="90"/>
      <c r="F75" s="97"/>
      <c r="G75" s="100"/>
      <c r="H75" s="100"/>
    </row>
    <row r="76" spans="1:8" ht="18.75" customHeight="1">
      <c r="A76" s="87" t="s">
        <v>225</v>
      </c>
      <c r="B76" s="93" t="s">
        <v>226</v>
      </c>
      <c r="C76" s="89">
        <f>SUM(C77:C79)</f>
        <v>0</v>
      </c>
      <c r="D76" s="89">
        <f>SUM(D77:D79)</f>
        <v>0</v>
      </c>
      <c r="E76" s="90"/>
      <c r="F76" s="136"/>
      <c r="G76" s="100"/>
      <c r="H76" s="100"/>
    </row>
    <row r="77" spans="1:8" ht="18.75" customHeight="1">
      <c r="A77" s="87" t="s">
        <v>227</v>
      </c>
      <c r="B77" s="93" t="s">
        <v>228</v>
      </c>
      <c r="C77" s="94"/>
      <c r="D77" s="94"/>
      <c r="E77" s="102" t="s">
        <v>229</v>
      </c>
      <c r="F77" s="108" t="s">
        <v>230</v>
      </c>
      <c r="G77" s="109">
        <f>G69+G72+G73+G74</f>
        <v>434378</v>
      </c>
      <c r="H77" s="109">
        <f>H69+H72+H73+H74</f>
        <v>307047</v>
      </c>
    </row>
    <row r="78" spans="1:8" ht="18.75" customHeight="1">
      <c r="A78" s="87" t="s">
        <v>231</v>
      </c>
      <c r="B78" s="93" t="s">
        <v>232</v>
      </c>
      <c r="C78" s="94"/>
      <c r="D78" s="94"/>
      <c r="E78" s="90"/>
      <c r="F78" s="137"/>
      <c r="G78" s="138"/>
      <c r="H78" s="138"/>
    </row>
    <row r="79" spans="1:8" ht="18.75" customHeight="1">
      <c r="A79" s="87" t="s">
        <v>233</v>
      </c>
      <c r="B79" s="93" t="s">
        <v>234</v>
      </c>
      <c r="C79" s="94"/>
      <c r="D79" s="94"/>
      <c r="E79" s="132"/>
      <c r="F79" s="137"/>
      <c r="G79" s="138"/>
      <c r="H79" s="138"/>
    </row>
    <row r="80" spans="1:8" ht="18.75" customHeight="1">
      <c r="A80" s="87" t="s">
        <v>235</v>
      </c>
      <c r="B80" s="93" t="s">
        <v>236</v>
      </c>
      <c r="C80" s="94"/>
      <c r="D80" s="94"/>
      <c r="E80" s="112"/>
      <c r="F80" s="137"/>
      <c r="G80" s="138"/>
      <c r="H80" s="138"/>
    </row>
    <row r="81" spans="1:8" ht="18.75" customHeight="1">
      <c r="A81" s="87" t="s">
        <v>125</v>
      </c>
      <c r="B81" s="93" t="s">
        <v>237</v>
      </c>
      <c r="C81" s="94">
        <v>232198</v>
      </c>
      <c r="D81" s="94">
        <v>207719</v>
      </c>
      <c r="E81" s="132"/>
      <c r="F81" s="137"/>
      <c r="G81" s="138"/>
      <c r="H81" s="138"/>
    </row>
    <row r="82" spans="1:8" ht="18.75" customHeight="1">
      <c r="A82" s="87" t="s">
        <v>238</v>
      </c>
      <c r="B82" s="101" t="s">
        <v>239</v>
      </c>
      <c r="C82" s="89">
        <f>C81+C80+C76</f>
        <v>232198</v>
      </c>
      <c r="D82" s="89">
        <f>D81+D80+D76</f>
        <v>207719</v>
      </c>
      <c r="E82" s="112"/>
      <c r="F82" s="137"/>
      <c r="G82" s="138"/>
      <c r="H82" s="138"/>
    </row>
    <row r="83" spans="1:8" ht="18.75" customHeight="1">
      <c r="A83" s="87"/>
      <c r="B83" s="101"/>
      <c r="C83" s="89"/>
      <c r="D83" s="89"/>
      <c r="E83" s="132"/>
      <c r="F83" s="137"/>
      <c r="G83" s="138"/>
      <c r="H83" s="138"/>
    </row>
    <row r="84" spans="1:8" ht="18.75" customHeight="1">
      <c r="A84" s="87" t="s">
        <v>240</v>
      </c>
      <c r="B84" s="93"/>
      <c r="C84" s="89"/>
      <c r="D84" s="89"/>
      <c r="E84" s="112"/>
      <c r="F84" s="137"/>
      <c r="G84" s="138"/>
      <c r="H84" s="138"/>
    </row>
    <row r="85" spans="1:8" ht="18.75" customHeight="1">
      <c r="A85" s="87" t="s">
        <v>241</v>
      </c>
      <c r="B85" s="93" t="s">
        <v>242</v>
      </c>
      <c r="C85" s="94">
        <v>8657</v>
      </c>
      <c r="D85" s="94">
        <v>6723</v>
      </c>
      <c r="E85" s="132"/>
      <c r="F85" s="137"/>
      <c r="G85" s="138"/>
      <c r="H85" s="138"/>
    </row>
    <row r="86" spans="1:8" ht="18.75" customHeight="1">
      <c r="A86" s="87" t="s">
        <v>243</v>
      </c>
      <c r="B86" s="93" t="s">
        <v>244</v>
      </c>
      <c r="C86" s="94">
        <v>2698</v>
      </c>
      <c r="D86" s="94">
        <v>7205</v>
      </c>
      <c r="E86" s="112"/>
      <c r="F86" s="137"/>
      <c r="G86" s="138"/>
      <c r="H86" s="138"/>
    </row>
    <row r="87" spans="1:8" ht="18.75" customHeight="1">
      <c r="A87" s="87" t="s">
        <v>245</v>
      </c>
      <c r="B87" s="93" t="s">
        <v>246</v>
      </c>
      <c r="C87" s="94">
        <v>287</v>
      </c>
      <c r="D87" s="94">
        <v>234</v>
      </c>
      <c r="E87" s="112"/>
      <c r="F87" s="137"/>
      <c r="G87" s="138"/>
      <c r="H87" s="138"/>
    </row>
    <row r="88" spans="1:8" ht="18.75" customHeight="1">
      <c r="A88" s="87" t="s">
        <v>247</v>
      </c>
      <c r="B88" s="93" t="s">
        <v>248</v>
      </c>
      <c r="C88" s="94">
        <v>61</v>
      </c>
      <c r="D88" s="94">
        <v>73</v>
      </c>
      <c r="E88" s="112"/>
      <c r="F88" s="137"/>
      <c r="G88" s="138"/>
      <c r="H88" s="138"/>
    </row>
    <row r="89" spans="1:8" ht="18.75" customHeight="1">
      <c r="A89" s="87" t="s">
        <v>249</v>
      </c>
      <c r="B89" s="101" t="s">
        <v>250</v>
      </c>
      <c r="C89" s="98">
        <f>SUM(C85:C88)</f>
        <v>11703</v>
      </c>
      <c r="D89" s="98">
        <f>SUM(D85:D88)</f>
        <v>14235</v>
      </c>
      <c r="E89" s="112"/>
      <c r="F89" s="137"/>
      <c r="G89" s="138"/>
      <c r="H89" s="138"/>
    </row>
    <row r="90" spans="1:8" ht="18.75" customHeight="1">
      <c r="A90" s="87" t="s">
        <v>251</v>
      </c>
      <c r="B90" s="101" t="s">
        <v>252</v>
      </c>
      <c r="C90" s="94"/>
      <c r="D90" s="94"/>
      <c r="E90" s="112"/>
      <c r="F90" s="137"/>
      <c r="G90" s="138"/>
      <c r="H90" s="138"/>
    </row>
    <row r="91" spans="1:8" ht="18.75" customHeight="1">
      <c r="A91" s="87" t="s">
        <v>253</v>
      </c>
      <c r="B91" s="122" t="s">
        <v>254</v>
      </c>
      <c r="C91" s="109">
        <f>C62+C73+C82+C89+C90</f>
        <v>443598</v>
      </c>
      <c r="D91" s="109">
        <f>D62+D73+D82+D89+D90</f>
        <v>339896</v>
      </c>
      <c r="E91" s="132"/>
      <c r="F91" s="137"/>
      <c r="G91" s="138"/>
      <c r="H91" s="138"/>
    </row>
    <row r="92" spans="1:8" ht="23.25" customHeight="1" thickBot="1">
      <c r="A92" s="139" t="s">
        <v>255</v>
      </c>
      <c r="B92" s="140" t="s">
        <v>256</v>
      </c>
      <c r="C92" s="141">
        <f>C91+C53</f>
        <v>491414</v>
      </c>
      <c r="D92" s="141">
        <f>D91+D53</f>
        <v>389538</v>
      </c>
      <c r="E92" s="142" t="s">
        <v>257</v>
      </c>
      <c r="F92" s="143" t="s">
        <v>258</v>
      </c>
      <c r="G92" s="141">
        <f>G34+G37+G53+G77</f>
        <v>491414</v>
      </c>
      <c r="H92" s="141">
        <f>H34+H37+H53+H77</f>
        <v>389538</v>
      </c>
    </row>
    <row r="93" spans="1:8" ht="15">
      <c r="A93" s="68"/>
      <c r="B93" s="144"/>
      <c r="C93" s="68"/>
      <c r="D93" s="68"/>
      <c r="E93" s="145"/>
      <c r="F93" s="65"/>
      <c r="G93" s="66"/>
      <c r="H93" s="61"/>
    </row>
    <row r="94" spans="1:8" ht="15" customHeight="1">
      <c r="A94" s="521"/>
      <c r="B94" s="521"/>
      <c r="C94" s="521"/>
      <c r="D94" s="521"/>
      <c r="E94" s="521"/>
      <c r="F94" s="521"/>
      <c r="G94" s="521"/>
      <c r="H94" s="521"/>
    </row>
    <row r="95" spans="1:8" ht="15">
      <c r="A95" s="146"/>
      <c r="B95" s="144"/>
      <c r="C95" s="68"/>
      <c r="D95" s="68"/>
      <c r="E95" s="145"/>
      <c r="F95" s="65"/>
      <c r="G95" s="66"/>
      <c r="H95" s="61"/>
    </row>
    <row r="96" spans="1:8" ht="14.25">
      <c r="A96" s="147" t="s">
        <v>858</v>
      </c>
      <c r="B96" s="144"/>
      <c r="C96" s="518" t="s">
        <v>844</v>
      </c>
      <c r="D96" s="518"/>
      <c r="E96" s="518"/>
      <c r="F96" s="518" t="s">
        <v>259</v>
      </c>
      <c r="G96" s="518"/>
      <c r="H96" s="518"/>
    </row>
    <row r="99" spans="1:8" ht="15.75" customHeight="1">
      <c r="A99" s="57"/>
      <c r="B99" s="57"/>
      <c r="C99" s="57"/>
      <c r="D99" s="57"/>
      <c r="E99" s="57"/>
      <c r="F99" s="57"/>
      <c r="G99" s="57"/>
      <c r="H99" s="57"/>
    </row>
    <row r="102" ht="12.75">
      <c r="G102" s="150">
        <f>G92-C92</f>
        <v>0</v>
      </c>
    </row>
  </sheetData>
  <sheetProtection/>
  <mergeCells count="8">
    <mergeCell ref="A1:H1"/>
    <mergeCell ref="A2:D2"/>
    <mergeCell ref="A3:D3"/>
    <mergeCell ref="F96:H96"/>
    <mergeCell ref="F3:G3"/>
    <mergeCell ref="A4:D4"/>
    <mergeCell ref="C96:E96"/>
    <mergeCell ref="A94:H9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6 G49:H52 C56:D61 G10:H12 C90:D90 C18:D19 C21:D24 C28:D28 C38:D42 C33:D36 C45:D48 C51:D52 G20:H22 C77:D81 C65:D72 G29:H29 G41:H46 G72:H74 G17:H17 G26:H26 G57:H58 C85:D88 G60:H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G13:H14 C29:D29 G27:H2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: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8:H18 G37:H37">
      <formula1>-999999999999990</formula1>
      <formula2>9999999999999990</formula2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69" r:id="rId1"/>
  <rowBreaks count="1" manualBreakCount="1">
    <brk id="75" max="8" man="1"/>
  </rowBreaks>
  <ignoredErrors>
    <ignoredError sqref="G10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55"/>
  <sheetViews>
    <sheetView showZeros="0" view="pageBreakPreview" zoomScaleSheetLayoutView="100" zoomScalePageLayoutView="0" workbookViewId="0" topLeftCell="A19">
      <selection activeCell="A53" sqref="A53"/>
    </sheetView>
  </sheetViews>
  <sheetFormatPr defaultColWidth="9.25390625" defaultRowHeight="12.75"/>
  <cols>
    <col min="1" max="1" width="45.125" style="225" customWidth="1"/>
    <col min="2" max="2" width="12.125" style="225" customWidth="1"/>
    <col min="3" max="3" width="13.00390625" style="226" customWidth="1"/>
    <col min="4" max="4" width="12.75390625" style="229" customWidth="1"/>
    <col min="5" max="5" width="37.25390625" style="225" customWidth="1"/>
    <col min="6" max="6" width="9.00390625" style="225" customWidth="1"/>
    <col min="7" max="7" width="11.75390625" style="229" customWidth="1"/>
    <col min="8" max="8" width="13.125" style="226" customWidth="1"/>
    <col min="9" max="16384" width="9.25390625" style="151" customWidth="1"/>
  </cols>
  <sheetData>
    <row r="1" spans="1:8" ht="12">
      <c r="A1" s="525" t="s">
        <v>824</v>
      </c>
      <c r="B1" s="525"/>
      <c r="C1" s="525"/>
      <c r="D1" s="525"/>
      <c r="E1" s="525"/>
      <c r="F1" s="525"/>
      <c r="G1" s="525"/>
      <c r="H1" s="525"/>
    </row>
    <row r="2" spans="1:8" ht="12">
      <c r="A2" s="152"/>
      <c r="B2" s="152"/>
      <c r="C2" s="153"/>
      <c r="D2" s="152"/>
      <c r="E2" s="152"/>
      <c r="F2" s="152"/>
      <c r="G2" s="152"/>
      <c r="H2" s="153"/>
    </row>
    <row r="3" spans="1:8" ht="14.25">
      <c r="A3" s="154" t="s">
        <v>0</v>
      </c>
      <c r="B3" s="526" t="str">
        <f>'справка №1-БАЛАНС'!E2</f>
        <v>ХОЛДИНГ ПЪТИЩА АД</v>
      </c>
      <c r="C3" s="526"/>
      <c r="D3" s="526"/>
      <c r="E3" s="526"/>
      <c r="F3" s="527" t="s">
        <v>1</v>
      </c>
      <c r="G3" s="527"/>
      <c r="H3" s="155">
        <v>121671772</v>
      </c>
    </row>
    <row r="4" spans="1:8" ht="14.25">
      <c r="A4" s="154" t="s">
        <v>260</v>
      </c>
      <c r="B4" s="526" t="s">
        <v>823</v>
      </c>
      <c r="C4" s="526"/>
      <c r="D4" s="526"/>
      <c r="E4" s="526"/>
      <c r="F4" s="528" t="s">
        <v>2</v>
      </c>
      <c r="G4" s="529"/>
      <c r="H4" s="156">
        <v>113</v>
      </c>
    </row>
    <row r="5" spans="1:8" ht="12">
      <c r="A5" s="154" t="s">
        <v>3</v>
      </c>
      <c r="B5" s="522">
        <f>'справка №1-БАЛАНС'!E4</f>
        <v>41455</v>
      </c>
      <c r="C5" s="522"/>
      <c r="D5" s="522"/>
      <c r="E5" s="157"/>
      <c r="F5" s="158"/>
      <c r="G5" s="159"/>
      <c r="H5" s="160" t="s">
        <v>261</v>
      </c>
    </row>
    <row r="6" spans="1:8" ht="28.5">
      <c r="A6" s="161" t="s">
        <v>262</v>
      </c>
      <c r="B6" s="162" t="s">
        <v>6</v>
      </c>
      <c r="C6" s="163" t="s">
        <v>7</v>
      </c>
      <c r="D6" s="164" t="s">
        <v>10</v>
      </c>
      <c r="E6" s="161" t="s">
        <v>263</v>
      </c>
      <c r="F6" s="162" t="s">
        <v>6</v>
      </c>
      <c r="G6" s="165" t="s">
        <v>7</v>
      </c>
      <c r="H6" s="166" t="s">
        <v>10</v>
      </c>
    </row>
    <row r="7" spans="1:8" ht="14.25">
      <c r="A7" s="167" t="s">
        <v>11</v>
      </c>
      <c r="B7" s="167" t="s">
        <v>12</v>
      </c>
      <c r="C7" s="168">
        <v>1</v>
      </c>
      <c r="D7" s="167">
        <v>2</v>
      </c>
      <c r="E7" s="167" t="s">
        <v>11</v>
      </c>
      <c r="F7" s="161" t="s">
        <v>12</v>
      </c>
      <c r="G7" s="165">
        <v>1</v>
      </c>
      <c r="H7" s="166">
        <v>2</v>
      </c>
    </row>
    <row r="8" spans="1:8" ht="15">
      <c r="A8" s="169" t="s">
        <v>264</v>
      </c>
      <c r="B8" s="169"/>
      <c r="C8" s="170"/>
      <c r="D8" s="170"/>
      <c r="E8" s="169" t="s">
        <v>265</v>
      </c>
      <c r="F8" s="157"/>
      <c r="G8" s="171"/>
      <c r="H8" s="163"/>
    </row>
    <row r="9" spans="1:8" ht="15">
      <c r="A9" s="172" t="s">
        <v>266</v>
      </c>
      <c r="B9" s="172"/>
      <c r="C9" s="173"/>
      <c r="D9" s="174"/>
      <c r="E9" s="172" t="s">
        <v>267</v>
      </c>
      <c r="F9" s="157"/>
      <c r="G9" s="171"/>
      <c r="H9" s="175"/>
    </row>
    <row r="10" spans="1:8" ht="15">
      <c r="A10" s="176" t="s">
        <v>268</v>
      </c>
      <c r="B10" s="177" t="s">
        <v>269</v>
      </c>
      <c r="C10" s="178">
        <v>40121</v>
      </c>
      <c r="D10" s="178">
        <v>24303</v>
      </c>
      <c r="E10" s="176" t="s">
        <v>270</v>
      </c>
      <c r="F10" s="179" t="s">
        <v>271</v>
      </c>
      <c r="G10" s="180">
        <v>2506</v>
      </c>
      <c r="H10" s="180">
        <v>3366</v>
      </c>
    </row>
    <row r="11" spans="1:8" ht="15">
      <c r="A11" s="176" t="s">
        <v>272</v>
      </c>
      <c r="B11" s="177" t="s">
        <v>273</v>
      </c>
      <c r="C11" s="178">
        <v>70116</v>
      </c>
      <c r="D11" s="178">
        <v>55488</v>
      </c>
      <c r="E11" s="176" t="s">
        <v>274</v>
      </c>
      <c r="F11" s="179" t="s">
        <v>275</v>
      </c>
      <c r="G11" s="180">
        <v>2531</v>
      </c>
      <c r="H11" s="180">
        <v>5546</v>
      </c>
    </row>
    <row r="12" spans="1:8" ht="15">
      <c r="A12" s="176" t="s">
        <v>276</v>
      </c>
      <c r="B12" s="177" t="s">
        <v>277</v>
      </c>
      <c r="C12" s="178">
        <v>1699</v>
      </c>
      <c r="D12" s="178">
        <v>1654</v>
      </c>
      <c r="E12" s="176" t="s">
        <v>278</v>
      </c>
      <c r="F12" s="179" t="s">
        <v>279</v>
      </c>
      <c r="G12" s="180">
        <v>95175</v>
      </c>
      <c r="H12" s="180">
        <v>98584</v>
      </c>
    </row>
    <row r="13" spans="1:8" ht="15">
      <c r="A13" s="176" t="s">
        <v>280</v>
      </c>
      <c r="B13" s="177" t="s">
        <v>281</v>
      </c>
      <c r="C13" s="178">
        <f>7517+25</f>
        <v>7542</v>
      </c>
      <c r="D13" s="178">
        <v>8388</v>
      </c>
      <c r="E13" s="176" t="s">
        <v>71</v>
      </c>
      <c r="F13" s="179" t="s">
        <v>282</v>
      </c>
      <c r="G13" s="512">
        <v>8825</v>
      </c>
      <c r="H13" s="180">
        <v>4754</v>
      </c>
    </row>
    <row r="14" spans="1:8" ht="15">
      <c r="A14" s="176" t="s">
        <v>283</v>
      </c>
      <c r="B14" s="177" t="s">
        <v>284</v>
      </c>
      <c r="C14" s="178">
        <v>1340</v>
      </c>
      <c r="D14" s="178">
        <v>1632</v>
      </c>
      <c r="E14" s="181" t="s">
        <v>44</v>
      </c>
      <c r="F14" s="182" t="s">
        <v>285</v>
      </c>
      <c r="G14" s="183">
        <f>SUM(G10:G13)</f>
        <v>109037</v>
      </c>
      <c r="H14" s="183">
        <f>SUM(H10:H13)</f>
        <v>112250</v>
      </c>
    </row>
    <row r="15" spans="1:8" ht="24">
      <c r="A15" s="176" t="s">
        <v>286</v>
      </c>
      <c r="B15" s="177" t="s">
        <v>287</v>
      </c>
      <c r="C15" s="511">
        <v>11080</v>
      </c>
      <c r="D15" s="178">
        <v>16173</v>
      </c>
      <c r="E15" s="176"/>
      <c r="F15" s="184"/>
      <c r="G15" s="175"/>
      <c r="H15" s="175"/>
    </row>
    <row r="16" spans="1:8" ht="24">
      <c r="A16" s="176" t="s">
        <v>288</v>
      </c>
      <c r="B16" s="177">
        <v>4379</v>
      </c>
      <c r="C16" s="178">
        <v>-1687</v>
      </c>
      <c r="D16" s="178">
        <v>747</v>
      </c>
      <c r="E16" s="172" t="s">
        <v>289</v>
      </c>
      <c r="F16" s="185" t="s">
        <v>290</v>
      </c>
      <c r="G16" s="180">
        <v>124</v>
      </c>
      <c r="H16" s="180">
        <v>0</v>
      </c>
    </row>
    <row r="17" spans="1:8" ht="15">
      <c r="A17" s="176" t="s">
        <v>291</v>
      </c>
      <c r="B17" s="177" t="s">
        <v>292</v>
      </c>
      <c r="C17" s="178">
        <v>3181</v>
      </c>
      <c r="D17" s="178">
        <v>3724</v>
      </c>
      <c r="E17" s="176" t="s">
        <v>293</v>
      </c>
      <c r="F17" s="184" t="s">
        <v>294</v>
      </c>
      <c r="G17" s="180">
        <v>124</v>
      </c>
      <c r="H17" s="180">
        <v>0</v>
      </c>
    </row>
    <row r="18" spans="1:8" ht="15">
      <c r="A18" s="186" t="s">
        <v>295</v>
      </c>
      <c r="B18" s="177" t="s">
        <v>296</v>
      </c>
      <c r="C18" s="178"/>
      <c r="D18" s="178"/>
      <c r="E18" s="172"/>
      <c r="F18" s="157"/>
      <c r="G18" s="175"/>
      <c r="H18" s="175"/>
    </row>
    <row r="19" spans="1:8" ht="15">
      <c r="A19" s="186" t="s">
        <v>297</v>
      </c>
      <c r="B19" s="177" t="s">
        <v>298</v>
      </c>
      <c r="C19" s="178"/>
      <c r="D19" s="178"/>
      <c r="E19" s="172" t="s">
        <v>299</v>
      </c>
      <c r="F19" s="157"/>
      <c r="G19" s="175"/>
      <c r="H19" s="175"/>
    </row>
    <row r="20" spans="1:8" ht="15">
      <c r="A20" s="181" t="s">
        <v>44</v>
      </c>
      <c r="B20" s="187" t="s">
        <v>300</v>
      </c>
      <c r="C20" s="188">
        <f>SUM(C10:C17)</f>
        <v>133392</v>
      </c>
      <c r="D20" s="188">
        <f>SUM(D10:D17)</f>
        <v>112109</v>
      </c>
      <c r="E20" s="157" t="s">
        <v>301</v>
      </c>
      <c r="F20" s="184" t="s">
        <v>302</v>
      </c>
      <c r="G20" s="180">
        <v>3142</v>
      </c>
      <c r="H20" s="180">
        <v>3755</v>
      </c>
    </row>
    <row r="21" spans="1:8" ht="15">
      <c r="A21" s="172"/>
      <c r="B21" s="177"/>
      <c r="C21" s="189"/>
      <c r="D21" s="189"/>
      <c r="E21" s="186" t="s">
        <v>303</v>
      </c>
      <c r="F21" s="184" t="s">
        <v>304</v>
      </c>
      <c r="G21" s="180"/>
      <c r="H21" s="180"/>
    </row>
    <row r="22" spans="1:8" ht="24">
      <c r="A22" s="172" t="s">
        <v>305</v>
      </c>
      <c r="B22" s="190"/>
      <c r="C22" s="189"/>
      <c r="D22" s="189"/>
      <c r="E22" s="176" t="s">
        <v>306</v>
      </c>
      <c r="F22" s="184" t="s">
        <v>307</v>
      </c>
      <c r="G22" s="180"/>
      <c r="H22" s="180"/>
    </row>
    <row r="23" spans="1:8" ht="24.75">
      <c r="A23" s="157" t="s">
        <v>308</v>
      </c>
      <c r="B23" s="190" t="s">
        <v>309</v>
      </c>
      <c r="C23" s="178">
        <v>9741</v>
      </c>
      <c r="D23" s="178">
        <v>2222</v>
      </c>
      <c r="E23" s="157" t="s">
        <v>310</v>
      </c>
      <c r="F23" s="184" t="s">
        <v>311</v>
      </c>
      <c r="G23" s="180">
        <v>230</v>
      </c>
      <c r="H23" s="180">
        <v>151</v>
      </c>
    </row>
    <row r="24" spans="1:8" ht="24">
      <c r="A24" s="176" t="s">
        <v>312</v>
      </c>
      <c r="B24" s="190" t="s">
        <v>313</v>
      </c>
      <c r="C24" s="178"/>
      <c r="D24" s="178"/>
      <c r="E24" s="176" t="s">
        <v>314</v>
      </c>
      <c r="F24" s="184" t="s">
        <v>315</v>
      </c>
      <c r="G24" s="180">
        <v>489</v>
      </c>
      <c r="H24" s="180">
        <v>2</v>
      </c>
    </row>
    <row r="25" spans="1:8" ht="15">
      <c r="A25" s="176" t="s">
        <v>316</v>
      </c>
      <c r="B25" s="190" t="s">
        <v>317</v>
      </c>
      <c r="C25" s="178">
        <v>14</v>
      </c>
      <c r="D25" s="178">
        <v>166</v>
      </c>
      <c r="E25" s="181" t="s">
        <v>96</v>
      </c>
      <c r="F25" s="185" t="s">
        <v>318</v>
      </c>
      <c r="G25" s="183">
        <f>SUM(G20:G24)</f>
        <v>3861</v>
      </c>
      <c r="H25" s="183">
        <f>SUM(H20:H24)</f>
        <v>3908</v>
      </c>
    </row>
    <row r="26" spans="1:8" ht="15">
      <c r="A26" s="176" t="s">
        <v>71</v>
      </c>
      <c r="B26" s="190" t="s">
        <v>319</v>
      </c>
      <c r="C26" s="178">
        <v>1449</v>
      </c>
      <c r="D26" s="178">
        <v>82</v>
      </c>
      <c r="E26" s="186"/>
      <c r="F26" s="157"/>
      <c r="G26" s="175"/>
      <c r="H26" s="175"/>
    </row>
    <row r="27" spans="1:8" ht="15">
      <c r="A27" s="191" t="s">
        <v>69</v>
      </c>
      <c r="B27" s="162" t="s">
        <v>320</v>
      </c>
      <c r="C27" s="188">
        <f>SUM(C23:C26)</f>
        <v>11204</v>
      </c>
      <c r="D27" s="188">
        <f>SUM(D23:D26)</f>
        <v>2470</v>
      </c>
      <c r="E27" s="176"/>
      <c r="F27" s="157"/>
      <c r="G27" s="175"/>
      <c r="H27" s="175"/>
    </row>
    <row r="28" spans="1:8" ht="15">
      <c r="A28" s="181"/>
      <c r="B28" s="192"/>
      <c r="C28" s="189"/>
      <c r="D28" s="189"/>
      <c r="E28" s="176"/>
      <c r="F28" s="157"/>
      <c r="G28" s="175"/>
      <c r="H28" s="175"/>
    </row>
    <row r="29" spans="1:8" ht="15">
      <c r="A29" s="169" t="s">
        <v>321</v>
      </c>
      <c r="B29" s="162" t="s">
        <v>322</v>
      </c>
      <c r="C29" s="188">
        <f>C27+C20</f>
        <v>144596</v>
      </c>
      <c r="D29" s="188">
        <f>D27+D20</f>
        <v>114579</v>
      </c>
      <c r="E29" s="169" t="s">
        <v>323</v>
      </c>
      <c r="F29" s="185" t="s">
        <v>324</v>
      </c>
      <c r="G29" s="193">
        <f>G14+G16+G25</f>
        <v>113022</v>
      </c>
      <c r="H29" s="193">
        <f>H14+H16+H25</f>
        <v>116158</v>
      </c>
    </row>
    <row r="30" spans="1:8" ht="15">
      <c r="A30" s="169"/>
      <c r="B30" s="162"/>
      <c r="C30" s="189"/>
      <c r="D30" s="189"/>
      <c r="E30" s="169"/>
      <c r="F30" s="184"/>
      <c r="G30" s="194"/>
      <c r="H30" s="194"/>
    </row>
    <row r="31" spans="1:8" ht="15">
      <c r="A31" s="169" t="s">
        <v>325</v>
      </c>
      <c r="B31" s="162" t="s">
        <v>326</v>
      </c>
      <c r="C31" s="189">
        <f>IF((G29-C29)&gt;0,G29-C29,0)</f>
        <v>0</v>
      </c>
      <c r="D31" s="189">
        <f>IF((H29-D29)&gt;0,H29-D29,0)</f>
        <v>1579</v>
      </c>
      <c r="E31" s="169" t="s">
        <v>327</v>
      </c>
      <c r="F31" s="185" t="s">
        <v>328</v>
      </c>
      <c r="G31" s="193">
        <f>IF((C29-G29)&gt;0,C29-G29,0)</f>
        <v>31574</v>
      </c>
      <c r="H31" s="193"/>
    </row>
    <row r="32" spans="1:8" ht="24">
      <c r="A32" s="195" t="s">
        <v>803</v>
      </c>
      <c r="B32" s="192" t="s">
        <v>329</v>
      </c>
      <c r="C32" s="178"/>
      <c r="D32" s="178"/>
      <c r="E32" s="172" t="s">
        <v>806</v>
      </c>
      <c r="F32" s="184" t="s">
        <v>330</v>
      </c>
      <c r="G32" s="196"/>
      <c r="H32" s="196"/>
    </row>
    <row r="33" spans="1:8" ht="15">
      <c r="A33" s="172" t="s">
        <v>331</v>
      </c>
      <c r="B33" s="197" t="s">
        <v>332</v>
      </c>
      <c r="C33" s="198"/>
      <c r="D33" s="198"/>
      <c r="E33" s="172" t="s">
        <v>333</v>
      </c>
      <c r="F33" s="184" t="s">
        <v>334</v>
      </c>
      <c r="G33" s="196"/>
      <c r="H33" s="196"/>
    </row>
    <row r="34" spans="1:8" ht="15">
      <c r="A34" s="199" t="s">
        <v>335</v>
      </c>
      <c r="B34" s="192" t="s">
        <v>336</v>
      </c>
      <c r="C34" s="188">
        <f>C29+C32+C33</f>
        <v>144596</v>
      </c>
      <c r="D34" s="188">
        <f>D29+D32+D33</f>
        <v>114579</v>
      </c>
      <c r="E34" s="169" t="s">
        <v>337</v>
      </c>
      <c r="F34" s="185" t="s">
        <v>338</v>
      </c>
      <c r="G34" s="200">
        <f>G33+G32+G29</f>
        <v>113022</v>
      </c>
      <c r="H34" s="200">
        <f>H33+H32+H29</f>
        <v>116158</v>
      </c>
    </row>
    <row r="35" spans="1:8" ht="15">
      <c r="A35" s="199" t="s">
        <v>339</v>
      </c>
      <c r="B35" s="162" t="s">
        <v>340</v>
      </c>
      <c r="C35" s="189">
        <f>IF((G34-C34)&gt;0,G34-C34,0)</f>
        <v>0</v>
      </c>
      <c r="D35" s="189"/>
      <c r="E35" s="199" t="s">
        <v>341</v>
      </c>
      <c r="F35" s="185" t="s">
        <v>342</v>
      </c>
      <c r="G35" s="193">
        <f>IF((C34-G34)&gt;0,C34-G34,0)</f>
        <v>31574</v>
      </c>
      <c r="H35" s="193"/>
    </row>
    <row r="36" spans="1:8" ht="15">
      <c r="A36" s="172" t="s">
        <v>343</v>
      </c>
      <c r="B36" s="192" t="s">
        <v>344</v>
      </c>
      <c r="C36" s="201"/>
      <c r="D36" s="201">
        <f>D37+D38+D39</f>
        <v>0</v>
      </c>
      <c r="E36" s="202"/>
      <c r="F36" s="157"/>
      <c r="G36" s="194"/>
      <c r="H36" s="194"/>
    </row>
    <row r="37" spans="1:8" ht="24">
      <c r="A37" s="203" t="s">
        <v>345</v>
      </c>
      <c r="B37" s="190" t="s">
        <v>346</v>
      </c>
      <c r="C37" s="204"/>
      <c r="D37" s="204"/>
      <c r="E37" s="202"/>
      <c r="F37" s="157"/>
      <c r="G37" s="194"/>
      <c r="H37" s="194"/>
    </row>
    <row r="38" spans="1:8" ht="24">
      <c r="A38" s="203" t="s">
        <v>347</v>
      </c>
      <c r="B38" s="205" t="s">
        <v>348</v>
      </c>
      <c r="C38" s="178"/>
      <c r="D38" s="178"/>
      <c r="E38" s="202"/>
      <c r="F38" s="206"/>
      <c r="G38" s="194"/>
      <c r="H38" s="194"/>
    </row>
    <row r="39" spans="1:8" ht="15">
      <c r="A39" s="176" t="s">
        <v>349</v>
      </c>
      <c r="B39" s="205" t="s">
        <v>350</v>
      </c>
      <c r="C39" s="207">
        <v>0</v>
      </c>
      <c r="D39" s="207">
        <v>0</v>
      </c>
      <c r="E39" s="202"/>
      <c r="F39" s="206"/>
      <c r="G39" s="194"/>
      <c r="H39" s="194"/>
    </row>
    <row r="40" spans="1:8" ht="14.25">
      <c r="A40" s="208" t="s">
        <v>351</v>
      </c>
      <c r="B40" s="209" t="s">
        <v>352</v>
      </c>
      <c r="C40" s="210"/>
      <c r="D40" s="210">
        <v>2420</v>
      </c>
      <c r="E40" s="211" t="s">
        <v>353</v>
      </c>
      <c r="F40" s="212" t="s">
        <v>354</v>
      </c>
      <c r="G40" s="193">
        <f>G35+G33+C36:C36</f>
        <v>31574</v>
      </c>
      <c r="H40" s="193">
        <f>H35+H33+D36</f>
        <v>0</v>
      </c>
    </row>
    <row r="41" spans="1:8" ht="14.25">
      <c r="A41" s="169" t="s">
        <v>855</v>
      </c>
      <c r="B41" s="213"/>
      <c r="C41" s="210"/>
      <c r="D41" s="210"/>
      <c r="E41" s="169" t="s">
        <v>855</v>
      </c>
      <c r="F41" s="212"/>
      <c r="G41" s="193">
        <v>7345</v>
      </c>
      <c r="H41" s="193">
        <v>841</v>
      </c>
    </row>
    <row r="42" spans="1:8" ht="15">
      <c r="A42" s="169" t="s">
        <v>355</v>
      </c>
      <c r="B42" s="167" t="s">
        <v>356</v>
      </c>
      <c r="C42" s="214"/>
      <c r="D42" s="214">
        <v>2420</v>
      </c>
      <c r="E42" s="169" t="s">
        <v>355</v>
      </c>
      <c r="F42" s="212" t="s">
        <v>357</v>
      </c>
      <c r="G42" s="215"/>
      <c r="H42" s="215"/>
    </row>
    <row r="43" spans="1:8" ht="14.25">
      <c r="A43" s="169" t="s">
        <v>358</v>
      </c>
      <c r="B43" s="161" t="s">
        <v>359</v>
      </c>
      <c r="C43" s="170">
        <f>IF(C40-C42&gt;0,C40-C42,0)</f>
        <v>0</v>
      </c>
      <c r="D43" s="170"/>
      <c r="E43" s="169" t="s">
        <v>360</v>
      </c>
      <c r="F43" s="212" t="s">
        <v>361</v>
      </c>
      <c r="G43" s="217">
        <f>G41</f>
        <v>7345</v>
      </c>
      <c r="H43" s="217">
        <f>H41</f>
        <v>841</v>
      </c>
    </row>
    <row r="44" spans="1:8" ht="14.25">
      <c r="A44" s="199" t="s">
        <v>362</v>
      </c>
      <c r="B44" s="161" t="s">
        <v>363</v>
      </c>
      <c r="C44" s="216">
        <f>C34+C36+C40</f>
        <v>144596</v>
      </c>
      <c r="D44" s="216">
        <f>D34+D36+D40</f>
        <v>116999</v>
      </c>
      <c r="E44" s="199" t="s">
        <v>364</v>
      </c>
      <c r="F44" s="209" t="s">
        <v>365</v>
      </c>
      <c r="G44" s="193">
        <f>G34+G40</f>
        <v>144596</v>
      </c>
      <c r="H44" s="193">
        <f>H43+H34</f>
        <v>116999</v>
      </c>
    </row>
    <row r="45" spans="1:8" ht="12">
      <c r="A45" s="218"/>
      <c r="B45" s="219"/>
      <c r="C45" s="220"/>
      <c r="D45" s="221"/>
      <c r="E45" s="222"/>
      <c r="F45" s="223"/>
      <c r="G45" s="221"/>
      <c r="H45" s="220"/>
    </row>
    <row r="46" spans="1:8" ht="12">
      <c r="A46" s="218"/>
      <c r="B46" s="219"/>
      <c r="C46" s="220"/>
      <c r="D46" s="221"/>
      <c r="E46" s="222"/>
      <c r="F46" s="223"/>
      <c r="G46" s="221"/>
      <c r="H46" s="220"/>
    </row>
    <row r="47" spans="1:8" ht="12">
      <c r="A47" s="523"/>
      <c r="B47" s="523"/>
      <c r="C47" s="523"/>
      <c r="D47" s="523"/>
      <c r="E47" s="523"/>
      <c r="F47" s="223"/>
      <c r="G47" s="221"/>
      <c r="H47" s="220"/>
    </row>
    <row r="48" spans="1:8" ht="12.75">
      <c r="A48" s="224" t="s">
        <v>149</v>
      </c>
      <c r="B48" s="219"/>
      <c r="C48" s="220"/>
      <c r="D48" s="221"/>
      <c r="E48" s="222"/>
      <c r="F48" s="524" t="s">
        <v>149</v>
      </c>
      <c r="G48" s="524"/>
      <c r="H48" s="524"/>
    </row>
    <row r="49" spans="1:8" ht="24" customHeight="1">
      <c r="A49" s="224" t="str">
        <f>'справка №1-БАЛАНС'!A96</f>
        <v>Дата на съставяне: 31.08.2013 г.</v>
      </c>
      <c r="B49" s="524" t="s">
        <v>845</v>
      </c>
      <c r="C49" s="524"/>
      <c r="D49" s="524"/>
      <c r="E49" s="222"/>
      <c r="F49" s="524" t="s">
        <v>366</v>
      </c>
      <c r="G49" s="524"/>
      <c r="H49" s="524"/>
    </row>
    <row r="50" spans="4:6" ht="12">
      <c r="D50" s="227"/>
      <c r="E50" s="228"/>
      <c r="F50" s="228"/>
    </row>
    <row r="51" spans="4:6" ht="12">
      <c r="D51" s="227"/>
      <c r="E51" s="228"/>
      <c r="F51" s="228"/>
    </row>
    <row r="52" spans="4:6" ht="14.25">
      <c r="D52" s="230"/>
      <c r="E52" s="230"/>
      <c r="F52" s="228"/>
    </row>
    <row r="53" spans="4:6" ht="12">
      <c r="D53" s="227"/>
      <c r="E53" s="228"/>
      <c r="F53" s="228"/>
    </row>
    <row r="54" spans="4:6" ht="12">
      <c r="D54" s="227"/>
      <c r="E54" s="228"/>
      <c r="F54" s="228"/>
    </row>
    <row r="55" spans="4:6" ht="12">
      <c r="D55" s="227"/>
      <c r="E55" s="228"/>
      <c r="F55" s="228"/>
    </row>
  </sheetData>
  <sheetProtection/>
  <mergeCells count="10">
    <mergeCell ref="B5:D5"/>
    <mergeCell ref="A47:E47"/>
    <mergeCell ref="B49:D49"/>
    <mergeCell ref="F49:H49"/>
    <mergeCell ref="F48:H48"/>
    <mergeCell ref="A1:H1"/>
    <mergeCell ref="B3:E3"/>
    <mergeCell ref="F3:G3"/>
    <mergeCell ref="B4:E4"/>
    <mergeCell ref="F4:G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:D37 C23:D26 C10:D14 C18:D19 C42:D42 G16:H17 G42:H42 G32:H33 G20:H24 C32:D33 C39:D39 G10:H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 C15:D17">
      <formula1>-999999999999999</formula1>
      <formula2>999999999</formula2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2" horizontalDpi="300" verticalDpi="300" orientation="landscape" paperSize="9" scale="86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54"/>
  <sheetViews>
    <sheetView showZeros="0" view="pageBreakPreview" zoomScale="92" zoomScaleSheetLayoutView="92" zoomScalePageLayoutView="0" workbookViewId="0" topLeftCell="A16">
      <selection activeCell="D45" sqref="D45"/>
    </sheetView>
  </sheetViews>
  <sheetFormatPr defaultColWidth="9.25390625" defaultRowHeight="12.75"/>
  <cols>
    <col min="1" max="1" width="65.25390625" style="231" customWidth="1"/>
    <col min="2" max="2" width="20.25390625" style="231" customWidth="1"/>
    <col min="3" max="3" width="14.75390625" style="231" customWidth="1"/>
    <col min="4" max="4" width="16.25390625" style="231" customWidth="1"/>
    <col min="5" max="5" width="10.125" style="231" customWidth="1"/>
    <col min="6" max="6" width="12.00390625" style="231" customWidth="1"/>
    <col min="7" max="16384" width="9.25390625" style="231" customWidth="1"/>
  </cols>
  <sheetData>
    <row r="1" spans="1:4" ht="14.25">
      <c r="A1" s="531" t="s">
        <v>367</v>
      </c>
      <c r="B1" s="531"/>
      <c r="C1" s="531"/>
      <c r="D1" s="531"/>
    </row>
    <row r="2" spans="1:4" ht="12">
      <c r="A2" s="232"/>
      <c r="B2" s="232"/>
      <c r="C2" s="232"/>
      <c r="D2" s="232"/>
    </row>
    <row r="3" spans="1:4" ht="12">
      <c r="A3" s="232"/>
      <c r="B3" s="232"/>
      <c r="C3" s="232"/>
      <c r="D3" s="232"/>
    </row>
    <row r="4" spans="1:4" ht="12">
      <c r="A4" s="232"/>
      <c r="B4" s="232"/>
      <c r="C4" s="232"/>
      <c r="D4" s="232"/>
    </row>
    <row r="5" spans="1:4" ht="12">
      <c r="A5" s="233"/>
      <c r="B5" s="233"/>
      <c r="C5" s="233"/>
      <c r="D5" s="233"/>
    </row>
    <row r="6" spans="1:4" ht="14.25">
      <c r="A6" s="234" t="s">
        <v>368</v>
      </c>
      <c r="B6" s="235" t="str">
        <f>'справка №1-БАЛАНС'!E2</f>
        <v>ХОЛДИНГ ПЪТИЩА АД</v>
      </c>
      <c r="C6" s="236" t="s">
        <v>831</v>
      </c>
      <c r="D6" s="237">
        <v>121671772</v>
      </c>
    </row>
    <row r="7" spans="1:4" ht="14.25">
      <c r="A7" s="234" t="s">
        <v>260</v>
      </c>
      <c r="B7" s="235" t="s">
        <v>823</v>
      </c>
      <c r="C7" s="238" t="s">
        <v>825</v>
      </c>
      <c r="D7" s="237">
        <v>113</v>
      </c>
    </row>
    <row r="8" spans="1:4" ht="14.25">
      <c r="A8" s="239" t="s">
        <v>3</v>
      </c>
      <c r="B8" s="240">
        <f>'справка №1-БАЛАНС'!E4</f>
        <v>41455</v>
      </c>
      <c r="C8" s="241"/>
      <c r="D8" s="242" t="s">
        <v>261</v>
      </c>
    </row>
    <row r="9" spans="1:4" ht="12">
      <c r="A9" s="243"/>
      <c r="B9" s="244"/>
      <c r="C9" s="154"/>
      <c r="D9" s="242"/>
    </row>
    <row r="10" spans="1:4" ht="12.75">
      <c r="A10" s="245" t="s">
        <v>369</v>
      </c>
      <c r="B10" s="245" t="s">
        <v>6</v>
      </c>
      <c r="C10" s="246" t="s">
        <v>7</v>
      </c>
      <c r="D10" s="246" t="s">
        <v>10</v>
      </c>
    </row>
    <row r="11" spans="1:4" ht="15.75">
      <c r="A11" s="247" t="s">
        <v>11</v>
      </c>
      <c r="B11" s="247" t="s">
        <v>12</v>
      </c>
      <c r="C11" s="248">
        <v>1</v>
      </c>
      <c r="D11" s="248">
        <v>2</v>
      </c>
    </row>
    <row r="12" spans="1:4" ht="15.75">
      <c r="A12" s="249" t="s">
        <v>370</v>
      </c>
      <c r="B12" s="250"/>
      <c r="C12" s="251"/>
      <c r="D12" s="251"/>
    </row>
    <row r="13" spans="1:4" ht="15.75">
      <c r="A13" s="252" t="s">
        <v>371</v>
      </c>
      <c r="B13" s="253" t="s">
        <v>372</v>
      </c>
      <c r="C13" s="254">
        <v>25394</v>
      </c>
      <c r="D13" s="254">
        <v>82649</v>
      </c>
    </row>
    <row r="14" spans="1:4" ht="15.75">
      <c r="A14" s="252" t="s">
        <v>373</v>
      </c>
      <c r="B14" s="253" t="s">
        <v>374</v>
      </c>
      <c r="C14" s="254">
        <v>-145296</v>
      </c>
      <c r="D14" s="254">
        <v>-79788</v>
      </c>
    </row>
    <row r="15" spans="1:4" ht="15.75">
      <c r="A15" s="252" t="s">
        <v>375</v>
      </c>
      <c r="B15" s="253" t="s">
        <v>376</v>
      </c>
      <c r="C15" s="254"/>
      <c r="D15" s="254"/>
    </row>
    <row r="16" spans="1:4" ht="15.75">
      <c r="A16" s="252" t="s">
        <v>377</v>
      </c>
      <c r="B16" s="253" t="s">
        <v>378</v>
      </c>
      <c r="C16" s="254">
        <v>-6726</v>
      </c>
      <c r="D16" s="254">
        <v>-5826</v>
      </c>
    </row>
    <row r="17" spans="1:4" ht="15.75">
      <c r="A17" s="252" t="s">
        <v>379</v>
      </c>
      <c r="B17" s="253" t="s">
        <v>380</v>
      </c>
      <c r="C17" s="254">
        <v>-1331</v>
      </c>
      <c r="D17" s="254">
        <v>4256</v>
      </c>
    </row>
    <row r="18" spans="1:4" ht="15.75">
      <c r="A18" s="252" t="s">
        <v>381</v>
      </c>
      <c r="B18" s="253" t="s">
        <v>382</v>
      </c>
      <c r="C18" s="254">
        <v>-90</v>
      </c>
      <c r="D18" s="254"/>
    </row>
    <row r="19" spans="1:4" ht="15.75">
      <c r="A19" s="252" t="s">
        <v>383</v>
      </c>
      <c r="B19" s="253" t="s">
        <v>384</v>
      </c>
      <c r="C19" s="254"/>
      <c r="D19" s="254"/>
    </row>
    <row r="20" spans="1:4" ht="15.75">
      <c r="A20" s="252" t="s">
        <v>385</v>
      </c>
      <c r="B20" s="253" t="s">
        <v>386</v>
      </c>
      <c r="C20" s="254">
        <v>-24</v>
      </c>
      <c r="D20" s="254">
        <v>-18</v>
      </c>
    </row>
    <row r="21" spans="1:4" ht="15.75">
      <c r="A21" s="252" t="s">
        <v>387</v>
      </c>
      <c r="B21" s="253" t="s">
        <v>388</v>
      </c>
      <c r="C21" s="254"/>
      <c r="D21" s="254"/>
    </row>
    <row r="22" spans="1:4" ht="15.75">
      <c r="A22" s="252" t="s">
        <v>389</v>
      </c>
      <c r="B22" s="253" t="s">
        <v>390</v>
      </c>
      <c r="C22" s="254">
        <v>-370</v>
      </c>
      <c r="D22" s="254">
        <v>-172</v>
      </c>
    </row>
    <row r="23" spans="1:4" ht="15.75">
      <c r="A23" s="255" t="s">
        <v>391</v>
      </c>
      <c r="B23" s="256" t="s">
        <v>392</v>
      </c>
      <c r="C23" s="257">
        <f>SUM(C13:C22)</f>
        <v>-128443</v>
      </c>
      <c r="D23" s="257">
        <f>SUM(D13:D22)</f>
        <v>1101</v>
      </c>
    </row>
    <row r="24" spans="1:4" ht="15.75">
      <c r="A24" s="249" t="s">
        <v>393</v>
      </c>
      <c r="B24" s="258"/>
      <c r="C24" s="251"/>
      <c r="D24" s="251"/>
    </row>
    <row r="25" spans="1:4" ht="15.75">
      <c r="A25" s="252" t="s">
        <v>394</v>
      </c>
      <c r="B25" s="253" t="s">
        <v>395</v>
      </c>
      <c r="C25" s="254">
        <f>-77-5</f>
        <v>-82</v>
      </c>
      <c r="D25" s="254">
        <v>-19</v>
      </c>
    </row>
    <row r="26" spans="1:4" ht="15.75">
      <c r="A26" s="252" t="s">
        <v>396</v>
      </c>
      <c r="B26" s="253" t="s">
        <v>397</v>
      </c>
      <c r="C26" s="254"/>
      <c r="D26" s="254"/>
    </row>
    <row r="27" spans="1:4" ht="15.75">
      <c r="A27" s="252" t="s">
        <v>398</v>
      </c>
      <c r="B27" s="253" t="s">
        <v>399</v>
      </c>
      <c r="C27" s="254">
        <v>-594</v>
      </c>
      <c r="D27" s="254">
        <v>-13691</v>
      </c>
    </row>
    <row r="28" spans="1:4" ht="15.75">
      <c r="A28" s="252" t="s">
        <v>400</v>
      </c>
      <c r="B28" s="253" t="s">
        <v>401</v>
      </c>
      <c r="C28" s="254">
        <v>242</v>
      </c>
      <c r="D28" s="254">
        <v>8275</v>
      </c>
    </row>
    <row r="29" spans="1:4" ht="15.75">
      <c r="A29" s="252" t="s">
        <v>402</v>
      </c>
      <c r="B29" s="253" t="s">
        <v>403</v>
      </c>
      <c r="C29" s="254">
        <v>161</v>
      </c>
      <c r="D29" s="254"/>
    </row>
    <row r="30" spans="1:4" ht="15.75">
      <c r="A30" s="252" t="s">
        <v>404</v>
      </c>
      <c r="B30" s="253" t="s">
        <v>405</v>
      </c>
      <c r="C30" s="254"/>
      <c r="D30" s="254"/>
    </row>
    <row r="31" spans="1:4" ht="15.75">
      <c r="A31" s="252" t="s">
        <v>406</v>
      </c>
      <c r="B31" s="253" t="s">
        <v>407</v>
      </c>
      <c r="C31" s="254">
        <v>7</v>
      </c>
      <c r="D31" s="254"/>
    </row>
    <row r="32" spans="1:4" ht="15.75">
      <c r="A32" s="252" t="s">
        <v>408</v>
      </c>
      <c r="B32" s="253" t="s">
        <v>409</v>
      </c>
      <c r="C32" s="254"/>
      <c r="D32" s="254"/>
    </row>
    <row r="33" spans="1:4" ht="15.75">
      <c r="A33" s="252" t="s">
        <v>387</v>
      </c>
      <c r="B33" s="253" t="s">
        <v>410</v>
      </c>
      <c r="C33" s="254"/>
      <c r="D33" s="254"/>
    </row>
    <row r="34" spans="1:4" ht="15.75">
      <c r="A34" s="252" t="s">
        <v>411</v>
      </c>
      <c r="B34" s="253" t="s">
        <v>412</v>
      </c>
      <c r="C34" s="254">
        <v>-364</v>
      </c>
      <c r="D34" s="254">
        <v>-66</v>
      </c>
    </row>
    <row r="35" spans="1:4" ht="15.75">
      <c r="A35" s="255" t="s">
        <v>413</v>
      </c>
      <c r="B35" s="256" t="s">
        <v>414</v>
      </c>
      <c r="C35" s="257">
        <f>SUM(C25:C34)</f>
        <v>-630</v>
      </c>
      <c r="D35" s="257">
        <f>SUM(D25:D34)</f>
        <v>-5501</v>
      </c>
    </row>
    <row r="36" spans="1:4" ht="15.75">
      <c r="A36" s="249" t="s">
        <v>415</v>
      </c>
      <c r="B36" s="258"/>
      <c r="C36" s="251"/>
      <c r="D36" s="251"/>
    </row>
    <row r="37" spans="1:4" ht="15.75">
      <c r="A37" s="252" t="s">
        <v>416</v>
      </c>
      <c r="B37" s="253" t="s">
        <v>417</v>
      </c>
      <c r="C37" s="254"/>
      <c r="D37" s="254"/>
    </row>
    <row r="38" spans="1:4" ht="15.75">
      <c r="A38" s="252" t="s">
        <v>418</v>
      </c>
      <c r="B38" s="253" t="s">
        <v>419</v>
      </c>
      <c r="C38" s="254"/>
      <c r="D38" s="254"/>
    </row>
    <row r="39" spans="1:4" ht="15.75">
      <c r="A39" s="252" t="s">
        <v>420</v>
      </c>
      <c r="B39" s="253" t="s">
        <v>421</v>
      </c>
      <c r="C39" s="254">
        <v>145966</v>
      </c>
      <c r="D39" s="254">
        <v>9193</v>
      </c>
    </row>
    <row r="40" spans="1:4" ht="15.75">
      <c r="A40" s="252" t="s">
        <v>422</v>
      </c>
      <c r="B40" s="253" t="s">
        <v>423</v>
      </c>
      <c r="C40" s="254">
        <v>-17634</v>
      </c>
      <c r="D40" s="254">
        <v>-8546</v>
      </c>
    </row>
    <row r="41" spans="1:4" ht="15.75">
      <c r="A41" s="252" t="s">
        <v>424</v>
      </c>
      <c r="B41" s="253" t="s">
        <v>425</v>
      </c>
      <c r="C41" s="254">
        <v>-531</v>
      </c>
      <c r="D41" s="254">
        <v>-1135</v>
      </c>
    </row>
    <row r="42" spans="1:4" ht="15.75">
      <c r="A42" s="252" t="s">
        <v>426</v>
      </c>
      <c r="B42" s="253" t="s">
        <v>427</v>
      </c>
      <c r="C42" s="254">
        <v>-362</v>
      </c>
      <c r="D42" s="254">
        <v>-35</v>
      </c>
    </row>
    <row r="43" spans="1:4" ht="15.75">
      <c r="A43" s="252" t="s">
        <v>428</v>
      </c>
      <c r="B43" s="253" t="s">
        <v>429</v>
      </c>
      <c r="C43" s="254"/>
      <c r="D43" s="254"/>
    </row>
    <row r="44" spans="1:4" ht="15.75">
      <c r="A44" s="252" t="s">
        <v>430</v>
      </c>
      <c r="B44" s="253" t="s">
        <v>431</v>
      </c>
      <c r="C44" s="254">
        <v>-898</v>
      </c>
      <c r="D44" s="254">
        <v>-11</v>
      </c>
    </row>
    <row r="45" spans="1:4" ht="15.75">
      <c r="A45" s="255" t="s">
        <v>432</v>
      </c>
      <c r="B45" s="256" t="s">
        <v>433</v>
      </c>
      <c r="C45" s="257">
        <f>SUM(C37:C44)</f>
        <v>126541</v>
      </c>
      <c r="D45" s="257">
        <f>SUM(D37:D44)</f>
        <v>-534</v>
      </c>
    </row>
    <row r="46" spans="1:4" ht="15.75">
      <c r="A46" s="259" t="s">
        <v>434</v>
      </c>
      <c r="B46" s="256" t="s">
        <v>435</v>
      </c>
      <c r="C46" s="257">
        <f>C45+C35+C23</f>
        <v>-2532</v>
      </c>
      <c r="D46" s="257">
        <f>D45+D35+D23</f>
        <v>-4934</v>
      </c>
    </row>
    <row r="47" spans="1:4" ht="15.75">
      <c r="A47" s="249" t="s">
        <v>436</v>
      </c>
      <c r="B47" s="258" t="s">
        <v>437</v>
      </c>
      <c r="C47" s="260">
        <v>14235</v>
      </c>
      <c r="D47" s="260">
        <v>13482</v>
      </c>
    </row>
    <row r="48" spans="1:4" ht="15.75">
      <c r="A48" s="249" t="s">
        <v>438</v>
      </c>
      <c r="B48" s="258" t="s">
        <v>439</v>
      </c>
      <c r="C48" s="261">
        <f>C47+C46</f>
        <v>11703</v>
      </c>
      <c r="D48" s="261">
        <f>D47+D46</f>
        <v>8548</v>
      </c>
    </row>
    <row r="49" spans="1:4" ht="15.75">
      <c r="A49" s="252" t="s">
        <v>840</v>
      </c>
      <c r="B49" s="258" t="s">
        <v>841</v>
      </c>
      <c r="C49" s="254">
        <v>0</v>
      </c>
      <c r="D49" s="254">
        <v>0</v>
      </c>
    </row>
    <row r="50" spans="1:4" ht="15.75">
      <c r="A50" s="252" t="s">
        <v>842</v>
      </c>
      <c r="B50" s="258" t="s">
        <v>843</v>
      </c>
      <c r="C50" s="254">
        <v>0</v>
      </c>
      <c r="D50" s="254">
        <v>0</v>
      </c>
    </row>
    <row r="51" spans="1:8" s="269" customFormat="1" ht="15">
      <c r="A51" s="262"/>
      <c r="B51" s="263"/>
      <c r="C51" s="264"/>
      <c r="D51" s="264"/>
      <c r="E51" s="265"/>
      <c r="F51" s="266"/>
      <c r="G51" s="267"/>
      <c r="H51" s="268"/>
    </row>
    <row r="52" spans="1:8" s="269" customFormat="1" ht="15">
      <c r="A52" s="270"/>
      <c r="B52" s="263"/>
      <c r="C52" s="264"/>
      <c r="D52" s="264"/>
      <c r="E52" s="265"/>
      <c r="F52" s="266"/>
      <c r="G52" s="267"/>
      <c r="H52" s="268"/>
    </row>
    <row r="53" spans="1:5" ht="12.75">
      <c r="A53" s="224" t="str">
        <f>'справка №1-БАЛАНС'!A96</f>
        <v>Дата на съставяне: 31.08.2013 г.</v>
      </c>
      <c r="B53" s="271" t="s">
        <v>366</v>
      </c>
      <c r="C53" s="532" t="s">
        <v>845</v>
      </c>
      <c r="D53" s="532"/>
      <c r="E53" s="272"/>
    </row>
    <row r="54" spans="1:4" ht="15.75" customHeight="1">
      <c r="A54" s="273"/>
      <c r="B54" s="271" t="s">
        <v>149</v>
      </c>
      <c r="C54" s="530" t="s">
        <v>149</v>
      </c>
      <c r="D54" s="530"/>
    </row>
  </sheetData>
  <sheetProtection/>
  <mergeCells count="3">
    <mergeCell ref="C54:D54"/>
    <mergeCell ref="A1:D1"/>
    <mergeCell ref="C53:D5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34 C37:D44 C13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9:D50 C47:D47">
      <formula1>0</formula1>
      <formula2>9999999999999990</formula2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37"/>
  <sheetViews>
    <sheetView showZeros="0" view="pageBreakPreview" zoomScale="94" zoomScaleSheetLayoutView="94" zoomScalePageLayoutView="0" workbookViewId="0" topLeftCell="A16">
      <selection activeCell="J29" sqref="J29"/>
    </sheetView>
  </sheetViews>
  <sheetFormatPr defaultColWidth="9.25390625" defaultRowHeight="12.75"/>
  <cols>
    <col min="1" max="1" width="48.375" style="327" customWidth="1"/>
    <col min="2" max="2" width="8.25390625" style="328" customWidth="1"/>
    <col min="3" max="3" width="9.125" style="274" customWidth="1"/>
    <col min="4" max="4" width="9.25390625" style="274" customWidth="1"/>
    <col min="5" max="5" width="8.75390625" style="274" customWidth="1"/>
    <col min="6" max="6" width="7.375" style="274" customWidth="1"/>
    <col min="7" max="7" width="9.75390625" style="274" customWidth="1"/>
    <col min="8" max="8" width="11.25390625" style="274" customWidth="1"/>
    <col min="9" max="9" width="16.875" style="274" customWidth="1"/>
    <col min="10" max="10" width="11.125" style="274" customWidth="1"/>
    <col min="11" max="11" width="20.875" style="274" customWidth="1"/>
    <col min="12" max="12" width="11.375" style="274" customWidth="1"/>
    <col min="13" max="13" width="14.00390625" style="274" customWidth="1"/>
    <col min="14" max="14" width="11.00390625" style="274" customWidth="1"/>
    <col min="15" max="16384" width="9.25390625" style="274" customWidth="1"/>
  </cols>
  <sheetData>
    <row r="1" spans="1:13" ht="12">
      <c r="A1" s="535" t="s">
        <v>829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</row>
    <row r="2" spans="1:13" ht="12">
      <c r="A2" s="275"/>
      <c r="B2" s="276"/>
      <c r="C2" s="277"/>
      <c r="D2" s="277"/>
      <c r="E2" s="277"/>
      <c r="F2" s="277"/>
      <c r="G2" s="277"/>
      <c r="H2" s="277"/>
      <c r="I2" s="277"/>
      <c r="J2" s="277"/>
      <c r="K2" s="277"/>
      <c r="L2" s="278"/>
      <c r="M2" s="278"/>
    </row>
    <row r="3" spans="1:13" ht="15">
      <c r="A3" s="154" t="s">
        <v>0</v>
      </c>
      <c r="B3" s="536" t="str">
        <f>'справка №1-БАЛАНС'!E2</f>
        <v>ХОЛДИНГ ПЪТИЩА АД</v>
      </c>
      <c r="C3" s="536"/>
      <c r="D3" s="536"/>
      <c r="E3" s="536"/>
      <c r="F3" s="536"/>
      <c r="G3" s="536"/>
      <c r="H3" s="536"/>
      <c r="I3" s="536"/>
      <c r="J3" s="536"/>
      <c r="K3" s="277"/>
      <c r="L3" s="279" t="s">
        <v>1</v>
      </c>
      <c r="M3" s="280">
        <v>121671772</v>
      </c>
    </row>
    <row r="4" spans="1:13" ht="15">
      <c r="A4" s="154" t="s">
        <v>440</v>
      </c>
      <c r="B4" s="536" t="s">
        <v>823</v>
      </c>
      <c r="C4" s="536"/>
      <c r="D4" s="536"/>
      <c r="E4" s="536"/>
      <c r="F4" s="536"/>
      <c r="G4" s="536"/>
      <c r="H4" s="536"/>
      <c r="I4" s="536"/>
      <c r="J4" s="536"/>
      <c r="K4" s="281"/>
      <c r="L4" s="282" t="s">
        <v>2</v>
      </c>
      <c r="M4" s="280">
        <v>113</v>
      </c>
    </row>
    <row r="5" spans="1:13" ht="12">
      <c r="A5" s="154" t="s">
        <v>3</v>
      </c>
      <c r="B5" s="538">
        <f>'справка №1-БАЛАНС'!E4</f>
        <v>41455</v>
      </c>
      <c r="C5" s="538"/>
      <c r="D5" s="538"/>
      <c r="E5" s="538"/>
      <c r="F5" s="283"/>
      <c r="G5" s="283"/>
      <c r="H5" s="283"/>
      <c r="I5" s="283"/>
      <c r="J5" s="283"/>
      <c r="K5" s="283"/>
      <c r="L5" s="284"/>
      <c r="M5" s="285" t="s">
        <v>4</v>
      </c>
    </row>
    <row r="6" spans="1:12" ht="12">
      <c r="A6" s="286"/>
      <c r="B6" s="287"/>
      <c r="C6" s="288"/>
      <c r="D6" s="539" t="s">
        <v>441</v>
      </c>
      <c r="E6" s="540"/>
      <c r="F6" s="540"/>
      <c r="G6" s="540"/>
      <c r="H6" s="541"/>
      <c r="I6" s="289"/>
      <c r="J6" s="290"/>
      <c r="K6" s="288"/>
      <c r="L6" s="291"/>
    </row>
    <row r="7" spans="1:12" ht="60">
      <c r="A7" s="292" t="s">
        <v>443</v>
      </c>
      <c r="B7" s="293" t="s">
        <v>444</v>
      </c>
      <c r="C7" s="294" t="s">
        <v>445</v>
      </c>
      <c r="D7" s="291" t="s">
        <v>446</v>
      </c>
      <c r="E7" s="288" t="s">
        <v>447</v>
      </c>
      <c r="F7" s="539" t="s">
        <v>448</v>
      </c>
      <c r="G7" s="540"/>
      <c r="H7" s="540"/>
      <c r="I7" s="288" t="s">
        <v>442</v>
      </c>
      <c r="J7" s="295" t="s">
        <v>854</v>
      </c>
      <c r="K7" s="296" t="s">
        <v>449</v>
      </c>
      <c r="L7" s="297" t="s">
        <v>450</v>
      </c>
    </row>
    <row r="8" spans="1:12" ht="24">
      <c r="A8" s="298"/>
      <c r="B8" s="299"/>
      <c r="C8" s="296"/>
      <c r="D8" s="300"/>
      <c r="E8" s="296"/>
      <c r="F8" s="301" t="s">
        <v>451</v>
      </c>
      <c r="G8" s="301" t="s">
        <v>452</v>
      </c>
      <c r="H8" s="301" t="s">
        <v>453</v>
      </c>
      <c r="I8" s="296"/>
      <c r="J8" s="298"/>
      <c r="K8" s="289"/>
      <c r="L8" s="289"/>
    </row>
    <row r="9" spans="1:12" ht="12">
      <c r="A9" s="301" t="s">
        <v>11</v>
      </c>
      <c r="B9" s="302"/>
      <c r="C9" s="303">
        <v>1</v>
      </c>
      <c r="D9" s="301">
        <v>2</v>
      </c>
      <c r="E9" s="301">
        <v>3</v>
      </c>
      <c r="F9" s="301">
        <v>4</v>
      </c>
      <c r="G9" s="301">
        <v>5</v>
      </c>
      <c r="H9" s="301">
        <v>6</v>
      </c>
      <c r="I9" s="301">
        <v>7</v>
      </c>
      <c r="J9" s="304">
        <v>9</v>
      </c>
      <c r="K9" s="533">
        <v>10</v>
      </c>
      <c r="L9" s="533"/>
    </row>
    <row r="10" spans="1:12" ht="19.5" customHeight="1">
      <c r="A10" s="301" t="s">
        <v>454</v>
      </c>
      <c r="B10" s="305"/>
      <c r="C10" s="306" t="s">
        <v>40</v>
      </c>
      <c r="D10" s="306" t="s">
        <v>40</v>
      </c>
      <c r="E10" s="307" t="s">
        <v>51</v>
      </c>
      <c r="F10" s="307" t="s">
        <v>58</v>
      </c>
      <c r="G10" s="307" t="s">
        <v>62</v>
      </c>
      <c r="H10" s="307" t="s">
        <v>66</v>
      </c>
      <c r="I10" s="307" t="s">
        <v>79</v>
      </c>
      <c r="J10" s="308" t="s">
        <v>455</v>
      </c>
      <c r="K10" s="534" t="s">
        <v>104</v>
      </c>
      <c r="L10" s="534"/>
    </row>
    <row r="11" spans="1:13" ht="19.5" customHeight="1">
      <c r="A11" s="309" t="s">
        <v>456</v>
      </c>
      <c r="B11" s="305" t="s">
        <v>457</v>
      </c>
      <c r="C11" s="310">
        <v>30672</v>
      </c>
      <c r="D11" s="310">
        <v>43</v>
      </c>
      <c r="E11" s="310">
        <v>-8</v>
      </c>
      <c r="F11" s="310"/>
      <c r="G11" s="310">
        <v>0</v>
      </c>
      <c r="H11" s="310">
        <v>9494</v>
      </c>
      <c r="I11" s="310">
        <v>-54881</v>
      </c>
      <c r="J11" s="310">
        <v>21257</v>
      </c>
      <c r="K11" s="310">
        <f>C11+D11+F11+H11+I11+J11+E11</f>
        <v>6577</v>
      </c>
      <c r="L11" s="310">
        <v>0</v>
      </c>
      <c r="M11" s="311">
        <f>K11-31145</f>
        <v>-24568</v>
      </c>
    </row>
    <row r="12" spans="1:12" ht="19.5" customHeight="1">
      <c r="A12" s="309" t="s">
        <v>458</v>
      </c>
      <c r="B12" s="305" t="s">
        <v>459</v>
      </c>
      <c r="C12" s="312">
        <f>C13+C14</f>
        <v>0</v>
      </c>
      <c r="D12" s="312">
        <f aca="true" t="shared" si="0" ref="D12:L12">D13+D14</f>
        <v>0</v>
      </c>
      <c r="E12" s="312">
        <f t="shared" si="0"/>
        <v>0</v>
      </c>
      <c r="F12" s="312">
        <f t="shared" si="0"/>
        <v>0</v>
      </c>
      <c r="G12" s="312">
        <f t="shared" si="0"/>
        <v>0</v>
      </c>
      <c r="H12" s="312"/>
      <c r="I12" s="312"/>
      <c r="J12" s="313">
        <f t="shared" si="0"/>
        <v>0</v>
      </c>
      <c r="K12" s="312">
        <f>SUM(C12:J12)</f>
        <v>0</v>
      </c>
      <c r="L12" s="312">
        <f t="shared" si="0"/>
        <v>0</v>
      </c>
    </row>
    <row r="13" spans="1:12" ht="19.5" customHeight="1">
      <c r="A13" s="314" t="s">
        <v>460</v>
      </c>
      <c r="B13" s="307" t="s">
        <v>461</v>
      </c>
      <c r="C13" s="315"/>
      <c r="D13" s="315"/>
      <c r="E13" s="315"/>
      <c r="F13" s="315"/>
      <c r="G13" s="315"/>
      <c r="H13" s="315"/>
      <c r="I13" s="315"/>
      <c r="J13" s="316"/>
      <c r="K13" s="312">
        <f>SUM(C13:J13)</f>
        <v>0</v>
      </c>
      <c r="L13" s="315"/>
    </row>
    <row r="14" spans="1:12" ht="19.5" customHeight="1">
      <c r="A14" s="314" t="s">
        <v>462</v>
      </c>
      <c r="B14" s="307" t="s">
        <v>463</v>
      </c>
      <c r="C14" s="315"/>
      <c r="D14" s="315"/>
      <c r="E14" s="315"/>
      <c r="F14" s="315"/>
      <c r="G14" s="315"/>
      <c r="H14" s="315">
        <v>0</v>
      </c>
      <c r="I14" s="315"/>
      <c r="J14" s="316"/>
      <c r="K14" s="312">
        <f>SUM(C14:J14)</f>
        <v>0</v>
      </c>
      <c r="L14" s="315"/>
    </row>
    <row r="15" spans="1:12" ht="19.5" customHeight="1">
      <c r="A15" s="309" t="s">
        <v>464</v>
      </c>
      <c r="B15" s="305" t="s">
        <v>465</v>
      </c>
      <c r="C15" s="310">
        <f>C11</f>
        <v>30672</v>
      </c>
      <c r="D15" s="310">
        <f aca="true" t="shared" si="1" ref="D15:J15">D11</f>
        <v>43</v>
      </c>
      <c r="E15" s="310">
        <f t="shared" si="1"/>
        <v>-8</v>
      </c>
      <c r="F15" s="310">
        <f t="shared" si="1"/>
        <v>0</v>
      </c>
      <c r="G15" s="310">
        <f t="shared" si="1"/>
        <v>0</v>
      </c>
      <c r="H15" s="310">
        <f>H11+H12</f>
        <v>9494</v>
      </c>
      <c r="I15" s="310">
        <f>I11+I12</f>
        <v>-54881</v>
      </c>
      <c r="J15" s="310">
        <f t="shared" si="1"/>
        <v>21257</v>
      </c>
      <c r="K15" s="310">
        <f>C15+D15+F15+H15+I15+J15+E15</f>
        <v>6577</v>
      </c>
      <c r="L15" s="310">
        <f>L11+L12</f>
        <v>0</v>
      </c>
    </row>
    <row r="16" spans="1:12" ht="19.5" customHeight="1">
      <c r="A16" s="309" t="s">
        <v>466</v>
      </c>
      <c r="B16" s="317" t="s">
        <v>467</v>
      </c>
      <c r="C16" s="315"/>
      <c r="D16" s="315"/>
      <c r="E16" s="315"/>
      <c r="F16" s="315"/>
      <c r="G16" s="315"/>
      <c r="H16" s="315"/>
      <c r="I16" s="315">
        <v>-7345</v>
      </c>
      <c r="J16" s="316">
        <v>-24229</v>
      </c>
      <c r="K16" s="310">
        <f aca="true" t="shared" si="2" ref="K16:K28">SUM(C16:J16)</f>
        <v>-31574</v>
      </c>
      <c r="L16" s="315"/>
    </row>
    <row r="17" spans="1:12" ht="19.5" customHeight="1">
      <c r="A17" s="314" t="s">
        <v>468</v>
      </c>
      <c r="B17" s="307" t="s">
        <v>469</v>
      </c>
      <c r="C17" s="312">
        <f>C18+C19</f>
        <v>0</v>
      </c>
      <c r="D17" s="312">
        <f aca="true" t="shared" si="3" ref="D17:J17">D18+D19</f>
        <v>0</v>
      </c>
      <c r="E17" s="312">
        <f t="shared" si="3"/>
        <v>0</v>
      </c>
      <c r="F17" s="312">
        <f t="shared" si="3"/>
        <v>0</v>
      </c>
      <c r="G17" s="312">
        <f t="shared" si="3"/>
        <v>0</v>
      </c>
      <c r="H17" s="312"/>
      <c r="I17" s="312"/>
      <c r="J17" s="313">
        <f t="shared" si="3"/>
        <v>0</v>
      </c>
      <c r="K17" s="310">
        <f t="shared" si="2"/>
        <v>0</v>
      </c>
      <c r="L17" s="312">
        <f>L18+L19</f>
        <v>0</v>
      </c>
    </row>
    <row r="18" spans="1:12" ht="19.5" customHeight="1">
      <c r="A18" s="318" t="s">
        <v>470</v>
      </c>
      <c r="B18" s="319" t="s">
        <v>471</v>
      </c>
      <c r="C18" s="315"/>
      <c r="D18" s="315"/>
      <c r="E18" s="315"/>
      <c r="F18" s="315"/>
      <c r="G18" s="315"/>
      <c r="H18" s="315"/>
      <c r="I18" s="315"/>
      <c r="J18" s="316"/>
      <c r="K18" s="310">
        <f t="shared" si="2"/>
        <v>0</v>
      </c>
      <c r="L18" s="315"/>
    </row>
    <row r="19" spans="1:12" ht="19.5" customHeight="1">
      <c r="A19" s="318" t="s">
        <v>472</v>
      </c>
      <c r="B19" s="319" t="s">
        <v>473</v>
      </c>
      <c r="C19" s="315">
        <v>0</v>
      </c>
      <c r="D19" s="315"/>
      <c r="E19" s="315"/>
      <c r="F19" s="315"/>
      <c r="G19" s="315"/>
      <c r="H19" s="315"/>
      <c r="I19" s="312"/>
      <c r="J19" s="316"/>
      <c r="K19" s="310">
        <f t="shared" si="2"/>
        <v>0</v>
      </c>
      <c r="L19" s="315"/>
    </row>
    <row r="20" spans="1:12" ht="19.5" customHeight="1">
      <c r="A20" s="314" t="s">
        <v>474</v>
      </c>
      <c r="B20" s="307" t="s">
        <v>475</v>
      </c>
      <c r="C20" s="315"/>
      <c r="D20" s="315"/>
      <c r="E20" s="315"/>
      <c r="F20" s="315"/>
      <c r="G20" s="315"/>
      <c r="H20" s="315"/>
      <c r="I20" s="315">
        <v>0</v>
      </c>
      <c r="J20" s="316"/>
      <c r="K20" s="310">
        <f t="shared" si="2"/>
        <v>0</v>
      </c>
      <c r="L20" s="315"/>
    </row>
    <row r="21" spans="1:12" ht="26.25" customHeight="1">
      <c r="A21" s="314" t="s">
        <v>476</v>
      </c>
      <c r="B21" s="307" t="s">
        <v>477</v>
      </c>
      <c r="C21" s="312">
        <f>C22-C23</f>
        <v>0</v>
      </c>
      <c r="D21" s="312">
        <f aca="true" t="shared" si="4" ref="D21:L21">D22-D23</f>
        <v>0</v>
      </c>
      <c r="E21" s="312">
        <f t="shared" si="4"/>
        <v>0</v>
      </c>
      <c r="F21" s="312">
        <f t="shared" si="4"/>
        <v>0</v>
      </c>
      <c r="G21" s="312">
        <f t="shared" si="4"/>
        <v>0</v>
      </c>
      <c r="H21" s="312">
        <f t="shared" si="4"/>
        <v>0</v>
      </c>
      <c r="I21" s="312">
        <f t="shared" si="4"/>
        <v>0</v>
      </c>
      <c r="J21" s="313">
        <f t="shared" si="4"/>
        <v>0</v>
      </c>
      <c r="K21" s="310">
        <f t="shared" si="2"/>
        <v>0</v>
      </c>
      <c r="L21" s="312">
        <f t="shared" si="4"/>
        <v>0</v>
      </c>
    </row>
    <row r="22" spans="1:12" ht="19.5" customHeight="1">
      <c r="A22" s="314" t="s">
        <v>478</v>
      </c>
      <c r="B22" s="307" t="s">
        <v>479</v>
      </c>
      <c r="C22" s="315"/>
      <c r="D22" s="315"/>
      <c r="E22" s="315"/>
      <c r="F22" s="315"/>
      <c r="G22" s="315"/>
      <c r="H22" s="315"/>
      <c r="I22" s="315"/>
      <c r="J22" s="316"/>
      <c r="K22" s="310">
        <f t="shared" si="2"/>
        <v>0</v>
      </c>
      <c r="L22" s="315"/>
    </row>
    <row r="23" spans="1:12" ht="19.5" customHeight="1">
      <c r="A23" s="314" t="s">
        <v>480</v>
      </c>
      <c r="B23" s="307" t="s">
        <v>481</v>
      </c>
      <c r="C23" s="315"/>
      <c r="D23" s="315"/>
      <c r="E23" s="315"/>
      <c r="F23" s="315"/>
      <c r="G23" s="315"/>
      <c r="H23" s="315"/>
      <c r="I23" s="315"/>
      <c r="J23" s="316"/>
      <c r="K23" s="310">
        <f t="shared" si="2"/>
        <v>0</v>
      </c>
      <c r="L23" s="315"/>
    </row>
    <row r="24" spans="1:12" ht="26.25" customHeight="1">
      <c r="A24" s="314" t="s">
        <v>482</v>
      </c>
      <c r="B24" s="307" t="s">
        <v>483</v>
      </c>
      <c r="C24" s="312">
        <f>C25-C26</f>
        <v>0</v>
      </c>
      <c r="D24" s="312">
        <f aca="true" t="shared" si="5" ref="D24:L24">D25-D26</f>
        <v>0</v>
      </c>
      <c r="E24" s="312">
        <f t="shared" si="5"/>
        <v>0</v>
      </c>
      <c r="F24" s="312">
        <f t="shared" si="5"/>
        <v>0</v>
      </c>
      <c r="G24" s="312">
        <f t="shared" si="5"/>
        <v>0</v>
      </c>
      <c r="H24" s="312"/>
      <c r="I24" s="312"/>
      <c r="J24" s="313"/>
      <c r="K24" s="310">
        <f t="shared" si="2"/>
        <v>0</v>
      </c>
      <c r="L24" s="312">
        <f t="shared" si="5"/>
        <v>0</v>
      </c>
    </row>
    <row r="25" spans="1:12" ht="19.5" customHeight="1">
      <c r="A25" s="314" t="s">
        <v>478</v>
      </c>
      <c r="B25" s="307" t="s">
        <v>484</v>
      </c>
      <c r="C25" s="315"/>
      <c r="D25" s="315"/>
      <c r="E25" s="315"/>
      <c r="F25" s="315"/>
      <c r="G25" s="315"/>
      <c r="H25" s="315"/>
      <c r="I25" s="315"/>
      <c r="J25" s="316"/>
      <c r="K25" s="310">
        <f t="shared" si="2"/>
        <v>0</v>
      </c>
      <c r="L25" s="315"/>
    </row>
    <row r="26" spans="1:12" ht="19.5" customHeight="1">
      <c r="A26" s="314" t="s">
        <v>480</v>
      </c>
      <c r="B26" s="307" t="s">
        <v>485</v>
      </c>
      <c r="C26" s="315"/>
      <c r="D26" s="315"/>
      <c r="E26" s="315"/>
      <c r="F26" s="315"/>
      <c r="G26" s="315"/>
      <c r="H26" s="315"/>
      <c r="I26" s="315"/>
      <c r="J26" s="316"/>
      <c r="K26" s="310">
        <f t="shared" si="2"/>
        <v>0</v>
      </c>
      <c r="L26" s="315"/>
    </row>
    <row r="27" spans="1:12" ht="19.5" customHeight="1">
      <c r="A27" s="314" t="s">
        <v>486</v>
      </c>
      <c r="B27" s="307" t="s">
        <v>487</v>
      </c>
      <c r="C27" s="315"/>
      <c r="D27" s="315"/>
      <c r="E27" s="315"/>
      <c r="F27" s="315"/>
      <c r="G27" s="315"/>
      <c r="H27" s="315"/>
      <c r="I27" s="315"/>
      <c r="J27" s="316"/>
      <c r="K27" s="310">
        <f t="shared" si="2"/>
        <v>0</v>
      </c>
      <c r="L27" s="315"/>
    </row>
    <row r="28" spans="1:12" ht="19.5" customHeight="1">
      <c r="A28" s="314" t="s">
        <v>488</v>
      </c>
      <c r="B28" s="307" t="s">
        <v>489</v>
      </c>
      <c r="C28" s="315"/>
      <c r="D28" s="315"/>
      <c r="E28" s="315"/>
      <c r="F28" s="315">
        <v>0</v>
      </c>
      <c r="G28" s="315"/>
      <c r="H28" s="315"/>
      <c r="I28" s="315">
        <v>4</v>
      </c>
      <c r="J28" s="316">
        <v>8</v>
      </c>
      <c r="K28" s="310">
        <f t="shared" si="2"/>
        <v>12</v>
      </c>
      <c r="L28" s="315"/>
    </row>
    <row r="29" spans="1:12" ht="19.5" customHeight="1">
      <c r="A29" s="309" t="s">
        <v>490</v>
      </c>
      <c r="B29" s="305" t="s">
        <v>491</v>
      </c>
      <c r="C29" s="310">
        <v>30672</v>
      </c>
      <c r="D29" s="310">
        <v>43</v>
      </c>
      <c r="E29" s="310">
        <v>-8</v>
      </c>
      <c r="F29" s="310"/>
      <c r="G29" s="310">
        <v>0</v>
      </c>
      <c r="H29" s="310">
        <f>SUM(H15:H28)-H19</f>
        <v>9494</v>
      </c>
      <c r="I29" s="310">
        <f>SUM(I15:I28)-I19</f>
        <v>-62222</v>
      </c>
      <c r="J29" s="310">
        <f>SUM(J15:J28)</f>
        <v>-2964</v>
      </c>
      <c r="K29" s="310">
        <f>SUM(K15:K28)</f>
        <v>-24985</v>
      </c>
      <c r="L29" s="310">
        <v>0</v>
      </c>
    </row>
    <row r="30" spans="1:12" ht="25.5" customHeight="1">
      <c r="A30" s="314" t="s">
        <v>492</v>
      </c>
      <c r="B30" s="307" t="s">
        <v>493</v>
      </c>
      <c r="C30" s="315"/>
      <c r="D30" s="315"/>
      <c r="E30" s="315"/>
      <c r="F30" s="315"/>
      <c r="G30" s="315"/>
      <c r="H30" s="315"/>
      <c r="I30" s="315"/>
      <c r="J30" s="316"/>
      <c r="K30" s="312">
        <f>SUM(C30:J30)</f>
        <v>0</v>
      </c>
      <c r="L30" s="315"/>
    </row>
    <row r="31" spans="1:12" ht="25.5" customHeight="1">
      <c r="A31" s="314" t="s">
        <v>494</v>
      </c>
      <c r="B31" s="307" t="s">
        <v>495</v>
      </c>
      <c r="C31" s="315"/>
      <c r="D31" s="315"/>
      <c r="E31" s="315"/>
      <c r="F31" s="315"/>
      <c r="G31" s="315"/>
      <c r="H31" s="315"/>
      <c r="I31" s="315"/>
      <c r="J31" s="316"/>
      <c r="K31" s="312">
        <f>SUM(C31:J31)</f>
        <v>0</v>
      </c>
      <c r="L31" s="315"/>
    </row>
    <row r="32" spans="1:12" ht="29.25" customHeight="1">
      <c r="A32" s="309" t="s">
        <v>496</v>
      </c>
      <c r="B32" s="305" t="s">
        <v>497</v>
      </c>
      <c r="C32" s="310">
        <f aca="true" t="shared" si="6" ref="C32:J32">C29+C30+C31</f>
        <v>30672</v>
      </c>
      <c r="D32" s="310">
        <f t="shared" si="6"/>
        <v>43</v>
      </c>
      <c r="E32" s="310">
        <f>E29+E30+E31+E28</f>
        <v>-8</v>
      </c>
      <c r="F32" s="310">
        <f t="shared" si="6"/>
        <v>0</v>
      </c>
      <c r="G32" s="310">
        <f t="shared" si="6"/>
        <v>0</v>
      </c>
      <c r="H32" s="310">
        <f t="shared" si="6"/>
        <v>9494</v>
      </c>
      <c r="I32" s="310">
        <f t="shared" si="6"/>
        <v>-62222</v>
      </c>
      <c r="J32" s="320">
        <f t="shared" si="6"/>
        <v>-2964</v>
      </c>
      <c r="K32" s="310">
        <f>K29</f>
        <v>-24985</v>
      </c>
      <c r="L32" s="310">
        <f>L29+L30+L31</f>
        <v>0</v>
      </c>
    </row>
    <row r="33" spans="1:13" ht="12">
      <c r="A33" s="321"/>
      <c r="B33" s="322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4"/>
    </row>
    <row r="34" spans="1:13" ht="12">
      <c r="A34" s="321"/>
      <c r="B34" s="322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4"/>
    </row>
    <row r="35" spans="1:13" s="269" customFormat="1" ht="15" customHeight="1">
      <c r="A35" s="523" t="s">
        <v>149</v>
      </c>
      <c r="B35" s="523"/>
      <c r="C35" s="523"/>
      <c r="D35" s="523"/>
      <c r="E35" s="523"/>
      <c r="F35" s="523"/>
      <c r="G35" s="523"/>
      <c r="H35" s="523"/>
      <c r="I35" s="523"/>
      <c r="J35" s="523"/>
      <c r="K35" s="523"/>
      <c r="L35" s="523"/>
      <c r="M35" s="523"/>
    </row>
    <row r="36" spans="1:13" ht="14.25">
      <c r="A36" s="325" t="s">
        <v>149</v>
      </c>
      <c r="B36" s="322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4"/>
    </row>
    <row r="37" spans="1:13" ht="14.25">
      <c r="A37" s="325" t="str">
        <f>'справка №1-БАЛАНС'!A96</f>
        <v>Дата на съставяне: 31.08.2013 г.</v>
      </c>
      <c r="B37" s="322"/>
      <c r="C37" s="323"/>
      <c r="D37" s="537" t="s">
        <v>498</v>
      </c>
      <c r="E37" s="537"/>
      <c r="F37" s="323"/>
      <c r="G37" s="323"/>
      <c r="H37" s="323"/>
      <c r="I37" s="323"/>
      <c r="J37" s="323"/>
      <c r="K37" s="326" t="s">
        <v>846</v>
      </c>
      <c r="L37" s="323"/>
      <c r="M37" s="324"/>
    </row>
  </sheetData>
  <sheetProtection/>
  <mergeCells count="10">
    <mergeCell ref="K9:L9"/>
    <mergeCell ref="K10:L10"/>
    <mergeCell ref="A1:M1"/>
    <mergeCell ref="B3:J3"/>
    <mergeCell ref="D37:E37"/>
    <mergeCell ref="B4:J4"/>
    <mergeCell ref="B5:E5"/>
    <mergeCell ref="A35:M35"/>
    <mergeCell ref="D6:H6"/>
    <mergeCell ref="F7:H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L27:L28 J18:J20 C18:H20 C27:J28 C30:J31 C13:J14 I20 J16 I18 L16 L13:L14 L18:L20 L30:L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L22:L23 C25:J26 C22:J23 L25:L26">
      <formula1>0</formula1>
      <formula2>9999999999999990</formula2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3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R43"/>
  <sheetViews>
    <sheetView showZeros="0" view="pageBreakPreview" zoomScaleSheetLayoutView="100" zoomScalePageLayoutView="0" workbookViewId="0" topLeftCell="D1">
      <selection activeCell="L18" sqref="L18"/>
    </sheetView>
  </sheetViews>
  <sheetFormatPr defaultColWidth="10.75390625" defaultRowHeight="12.75"/>
  <cols>
    <col min="1" max="1" width="4.125" style="331" customWidth="1"/>
    <col min="2" max="2" width="31.00390625" style="331" customWidth="1"/>
    <col min="3" max="3" width="10.125" style="331" bestFit="1" customWidth="1"/>
    <col min="4" max="5" width="9.375" style="331" customWidth="1"/>
    <col min="6" max="6" width="9.75390625" style="331" customWidth="1"/>
    <col min="7" max="7" width="11.125" style="331" customWidth="1"/>
    <col min="8" max="8" width="15.00390625" style="331" customWidth="1"/>
    <col min="9" max="9" width="11.00390625" style="331" customWidth="1"/>
    <col min="10" max="10" width="12.375" style="331" customWidth="1"/>
    <col min="11" max="11" width="9.25390625" style="331" customWidth="1"/>
    <col min="12" max="12" width="10.75390625" style="331" customWidth="1"/>
    <col min="13" max="13" width="9.75390625" style="331" customWidth="1"/>
    <col min="14" max="14" width="8.375" style="331" customWidth="1"/>
    <col min="15" max="15" width="13.875" style="331" customWidth="1"/>
    <col min="16" max="16" width="12.125" style="331" customWidth="1"/>
    <col min="17" max="17" width="12.625" style="331" customWidth="1"/>
    <col min="18" max="18" width="11.25390625" style="331" customWidth="1"/>
    <col min="19" max="16384" width="10.75390625" style="331" customWidth="1"/>
  </cols>
  <sheetData>
    <row r="1" spans="1:18" ht="12">
      <c r="A1" s="329"/>
      <c r="B1" s="330" t="s">
        <v>826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29"/>
      <c r="N1" s="329"/>
      <c r="O1" s="329"/>
      <c r="P1" s="329"/>
      <c r="Q1" s="329"/>
      <c r="R1" s="329"/>
    </row>
    <row r="2" spans="1:18" ht="15">
      <c r="A2" s="554" t="s">
        <v>368</v>
      </c>
      <c r="B2" s="555"/>
      <c r="C2" s="556" t="str">
        <f>'справка №1-БАЛАНС'!E2</f>
        <v>ХОЛДИНГ ПЪТИЩА АД</v>
      </c>
      <c r="D2" s="556"/>
      <c r="E2" s="556"/>
      <c r="F2" s="556"/>
      <c r="G2" s="556"/>
      <c r="H2" s="556"/>
      <c r="I2" s="332"/>
      <c r="J2" s="332"/>
      <c r="K2" s="332"/>
      <c r="L2" s="332"/>
      <c r="M2" s="333" t="s">
        <v>1</v>
      </c>
      <c r="N2" s="334"/>
      <c r="O2" s="334">
        <v>121671772</v>
      </c>
      <c r="P2" s="332"/>
      <c r="Q2" s="335">
        <f>'справка №1-БАЛАНС'!H2</f>
        <v>121671772</v>
      </c>
      <c r="R2" s="336"/>
    </row>
    <row r="3" spans="1:18" ht="15">
      <c r="A3" s="554" t="s">
        <v>3</v>
      </c>
      <c r="B3" s="555"/>
      <c r="C3" s="557">
        <f>'справка №1-БАЛАНС'!E4</f>
        <v>41455</v>
      </c>
      <c r="D3" s="557"/>
      <c r="E3" s="557"/>
      <c r="F3" s="557"/>
      <c r="G3" s="337"/>
      <c r="H3" s="337"/>
      <c r="I3" s="337"/>
      <c r="J3" s="337"/>
      <c r="K3" s="337"/>
      <c r="L3" s="337"/>
      <c r="M3" s="545" t="s">
        <v>2</v>
      </c>
      <c r="N3" s="545"/>
      <c r="O3" s="334">
        <v>113</v>
      </c>
      <c r="P3" s="338"/>
      <c r="Q3" s="339">
        <f>'справка №1-БАЛАНС'!H3</f>
        <v>113</v>
      </c>
      <c r="R3" s="340"/>
    </row>
    <row r="4" spans="1:18" ht="12">
      <c r="A4" s="341" t="s">
        <v>499</v>
      </c>
      <c r="B4" s="342"/>
      <c r="C4" s="342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43"/>
      <c r="R4" s="343" t="s">
        <v>500</v>
      </c>
    </row>
    <row r="5" spans="1:18" ht="12">
      <c r="A5" s="546" t="s">
        <v>443</v>
      </c>
      <c r="B5" s="547"/>
      <c r="C5" s="550" t="s">
        <v>6</v>
      </c>
      <c r="D5" s="344" t="s">
        <v>501</v>
      </c>
      <c r="E5" s="344"/>
      <c r="F5" s="344"/>
      <c r="G5" s="344"/>
      <c r="H5" s="344" t="s">
        <v>502</v>
      </c>
      <c r="I5" s="344"/>
      <c r="J5" s="552" t="s">
        <v>503</v>
      </c>
      <c r="K5" s="344" t="s">
        <v>504</v>
      </c>
      <c r="L5" s="344"/>
      <c r="M5" s="344"/>
      <c r="N5" s="344"/>
      <c r="O5" s="344" t="s">
        <v>502</v>
      </c>
      <c r="P5" s="344"/>
      <c r="Q5" s="552" t="s">
        <v>505</v>
      </c>
      <c r="R5" s="552" t="s">
        <v>506</v>
      </c>
    </row>
    <row r="6" spans="1:18" ht="48">
      <c r="A6" s="548"/>
      <c r="B6" s="549"/>
      <c r="C6" s="551"/>
      <c r="D6" s="345" t="s">
        <v>507</v>
      </c>
      <c r="E6" s="345" t="s">
        <v>508</v>
      </c>
      <c r="F6" s="345" t="s">
        <v>509</v>
      </c>
      <c r="G6" s="345" t="s">
        <v>510</v>
      </c>
      <c r="H6" s="345" t="s">
        <v>511</v>
      </c>
      <c r="I6" s="345" t="s">
        <v>512</v>
      </c>
      <c r="J6" s="553"/>
      <c r="K6" s="345" t="s">
        <v>507</v>
      </c>
      <c r="L6" s="345" t="s">
        <v>513</v>
      </c>
      <c r="M6" s="345" t="s">
        <v>514</v>
      </c>
      <c r="N6" s="345" t="s">
        <v>515</v>
      </c>
      <c r="O6" s="345" t="s">
        <v>511</v>
      </c>
      <c r="P6" s="345" t="s">
        <v>512</v>
      </c>
      <c r="Q6" s="553"/>
      <c r="R6" s="553"/>
    </row>
    <row r="7" spans="1:18" ht="12">
      <c r="A7" s="346" t="s">
        <v>516</v>
      </c>
      <c r="B7" s="346"/>
      <c r="C7" s="347" t="s">
        <v>12</v>
      </c>
      <c r="D7" s="345">
        <v>1</v>
      </c>
      <c r="E7" s="345">
        <v>2</v>
      </c>
      <c r="F7" s="345">
        <v>3</v>
      </c>
      <c r="G7" s="345">
        <v>4</v>
      </c>
      <c r="H7" s="345">
        <v>5</v>
      </c>
      <c r="I7" s="345">
        <v>6</v>
      </c>
      <c r="J7" s="345">
        <v>7</v>
      </c>
      <c r="K7" s="345">
        <v>8</v>
      </c>
      <c r="L7" s="345">
        <v>9</v>
      </c>
      <c r="M7" s="345">
        <v>10</v>
      </c>
      <c r="N7" s="345">
        <v>11</v>
      </c>
      <c r="O7" s="345">
        <v>12</v>
      </c>
      <c r="P7" s="345">
        <v>13</v>
      </c>
      <c r="Q7" s="345">
        <v>14</v>
      </c>
      <c r="R7" s="345">
        <v>15</v>
      </c>
    </row>
    <row r="8" spans="1:18" ht="36">
      <c r="A8" s="348" t="s">
        <v>517</v>
      </c>
      <c r="B8" s="349" t="s">
        <v>518</v>
      </c>
      <c r="C8" s="350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</row>
    <row r="9" spans="1:18" ht="12">
      <c r="A9" s="352" t="s">
        <v>519</v>
      </c>
      <c r="B9" s="353" t="s">
        <v>520</v>
      </c>
      <c r="C9" s="354" t="s">
        <v>521</v>
      </c>
      <c r="D9" s="355">
        <v>6655</v>
      </c>
      <c r="E9" s="355"/>
      <c r="F9" s="355"/>
      <c r="G9" s="351">
        <f>D9+E9-F9</f>
        <v>6655</v>
      </c>
      <c r="H9" s="355"/>
      <c r="I9" s="355"/>
      <c r="J9" s="351">
        <f>G9+H9-I9</f>
        <v>6655</v>
      </c>
      <c r="K9" s="355">
        <v>0</v>
      </c>
      <c r="L9" s="355"/>
      <c r="M9" s="355"/>
      <c r="N9" s="351">
        <f>K9+L9-M9</f>
        <v>0</v>
      </c>
      <c r="O9" s="355"/>
      <c r="P9" s="355"/>
      <c r="Q9" s="351">
        <f aca="true" t="shared" si="0" ref="Q9:Q24">N9+O9-P9</f>
        <v>0</v>
      </c>
      <c r="R9" s="351">
        <f aca="true" t="shared" si="1" ref="R9:R24">J9-Q9</f>
        <v>6655</v>
      </c>
    </row>
    <row r="10" spans="1:18" ht="12">
      <c r="A10" s="352" t="s">
        <v>522</v>
      </c>
      <c r="B10" s="353" t="s">
        <v>523</v>
      </c>
      <c r="C10" s="354" t="s">
        <v>524</v>
      </c>
      <c r="D10" s="355">
        <v>3541</v>
      </c>
      <c r="E10" s="355"/>
      <c r="F10" s="355"/>
      <c r="G10" s="351">
        <f aca="true" t="shared" si="2" ref="G10:G15">D10+E10-F10</f>
        <v>3541</v>
      </c>
      <c r="H10" s="355"/>
      <c r="I10" s="355"/>
      <c r="J10" s="351">
        <f>G10+H10-I10</f>
        <v>3541</v>
      </c>
      <c r="K10" s="355">
        <v>935</v>
      </c>
      <c r="L10" s="355">
        <v>34</v>
      </c>
      <c r="M10" s="355"/>
      <c r="N10" s="351">
        <f>K10+L10-M10</f>
        <v>969</v>
      </c>
      <c r="O10" s="355"/>
      <c r="P10" s="355"/>
      <c r="Q10" s="351">
        <f t="shared" si="0"/>
        <v>969</v>
      </c>
      <c r="R10" s="351">
        <f t="shared" si="1"/>
        <v>2572</v>
      </c>
    </row>
    <row r="11" spans="1:18" ht="12">
      <c r="A11" s="352" t="s">
        <v>525</v>
      </c>
      <c r="B11" s="353" t="s">
        <v>526</v>
      </c>
      <c r="C11" s="354" t="s">
        <v>527</v>
      </c>
      <c r="D11" s="355">
        <v>41836</v>
      </c>
      <c r="E11" s="355">
        <v>167</v>
      </c>
      <c r="F11" s="355">
        <v>1286</v>
      </c>
      <c r="G11" s="351">
        <f t="shared" si="2"/>
        <v>40717</v>
      </c>
      <c r="H11" s="355"/>
      <c r="I11" s="355"/>
      <c r="J11" s="351">
        <f aca="true" t="shared" si="3" ref="J11:J24">G11+H11-I11</f>
        <v>40717</v>
      </c>
      <c r="K11" s="355">
        <v>13418</v>
      </c>
      <c r="L11" s="355">
        <v>1099</v>
      </c>
      <c r="M11" s="355">
        <v>181</v>
      </c>
      <c r="N11" s="351">
        <f>K11+L11-M11</f>
        <v>14336</v>
      </c>
      <c r="O11" s="355"/>
      <c r="P11" s="355"/>
      <c r="Q11" s="351">
        <f t="shared" si="0"/>
        <v>14336</v>
      </c>
      <c r="R11" s="351">
        <f t="shared" si="1"/>
        <v>26381</v>
      </c>
    </row>
    <row r="12" spans="1:18" ht="12">
      <c r="A12" s="352" t="s">
        <v>528</v>
      </c>
      <c r="B12" s="353" t="s">
        <v>529</v>
      </c>
      <c r="C12" s="354" t="s">
        <v>530</v>
      </c>
      <c r="D12" s="355">
        <v>1311</v>
      </c>
      <c r="E12" s="355"/>
      <c r="F12" s="355"/>
      <c r="G12" s="351">
        <f t="shared" si="2"/>
        <v>1311</v>
      </c>
      <c r="H12" s="355"/>
      <c r="I12" s="355"/>
      <c r="J12" s="351">
        <f t="shared" si="3"/>
        <v>1311</v>
      </c>
      <c r="K12" s="355">
        <v>460</v>
      </c>
      <c r="L12" s="355">
        <v>38</v>
      </c>
      <c r="M12" s="355"/>
      <c r="N12" s="351">
        <f>K12+L12-M12</f>
        <v>498</v>
      </c>
      <c r="O12" s="355"/>
      <c r="P12" s="355"/>
      <c r="Q12" s="351">
        <f t="shared" si="0"/>
        <v>498</v>
      </c>
      <c r="R12" s="351">
        <f t="shared" si="1"/>
        <v>813</v>
      </c>
    </row>
    <row r="13" spans="1:18" ht="12">
      <c r="A13" s="352" t="s">
        <v>531</v>
      </c>
      <c r="B13" s="353" t="s">
        <v>532</v>
      </c>
      <c r="C13" s="354" t="s">
        <v>533</v>
      </c>
      <c r="D13" s="355">
        <v>13896</v>
      </c>
      <c r="E13" s="355">
        <v>42</v>
      </c>
      <c r="F13" s="355">
        <v>1457</v>
      </c>
      <c r="G13" s="351">
        <f t="shared" si="2"/>
        <v>12481</v>
      </c>
      <c r="H13" s="355"/>
      <c r="I13" s="355"/>
      <c r="J13" s="351">
        <f t="shared" si="3"/>
        <v>12481</v>
      </c>
      <c r="K13" s="355">
        <v>10146</v>
      </c>
      <c r="L13" s="355">
        <v>435</v>
      </c>
      <c r="M13" s="355">
        <v>1256</v>
      </c>
      <c r="N13" s="351">
        <f aca="true" t="shared" si="4" ref="N13:N24">K13+L13-M13</f>
        <v>9325</v>
      </c>
      <c r="O13" s="355"/>
      <c r="P13" s="355"/>
      <c r="Q13" s="351">
        <f t="shared" si="0"/>
        <v>9325</v>
      </c>
      <c r="R13" s="351">
        <f t="shared" si="1"/>
        <v>3156</v>
      </c>
    </row>
    <row r="14" spans="1:18" ht="24">
      <c r="A14" s="352">
        <v>6</v>
      </c>
      <c r="B14" s="356" t="s">
        <v>807</v>
      </c>
      <c r="C14" s="357" t="s">
        <v>808</v>
      </c>
      <c r="D14" s="358">
        <v>34</v>
      </c>
      <c r="E14" s="358"/>
      <c r="F14" s="358"/>
      <c r="G14" s="351">
        <f t="shared" si="2"/>
        <v>34</v>
      </c>
      <c r="H14" s="358"/>
      <c r="I14" s="358"/>
      <c r="J14" s="351">
        <f t="shared" si="3"/>
        <v>34</v>
      </c>
      <c r="K14" s="358">
        <v>0</v>
      </c>
      <c r="L14" s="358"/>
      <c r="M14" s="358"/>
      <c r="N14" s="351">
        <f t="shared" si="4"/>
        <v>0</v>
      </c>
      <c r="O14" s="358"/>
      <c r="P14" s="358"/>
      <c r="Q14" s="351">
        <f t="shared" si="0"/>
        <v>0</v>
      </c>
      <c r="R14" s="351">
        <f t="shared" si="1"/>
        <v>34</v>
      </c>
    </row>
    <row r="15" spans="1:18" ht="12">
      <c r="A15" s="352">
        <v>7</v>
      </c>
      <c r="B15" s="359" t="s">
        <v>534</v>
      </c>
      <c r="C15" s="354" t="s">
        <v>535</v>
      </c>
      <c r="D15" s="355">
        <v>1243</v>
      </c>
      <c r="E15" s="355">
        <v>9</v>
      </c>
      <c r="F15" s="355"/>
      <c r="G15" s="351">
        <f t="shared" si="2"/>
        <v>1252</v>
      </c>
      <c r="H15" s="355"/>
      <c r="I15" s="355"/>
      <c r="J15" s="351">
        <f t="shared" si="3"/>
        <v>1252</v>
      </c>
      <c r="K15" s="355">
        <v>804</v>
      </c>
      <c r="L15" s="355">
        <v>69</v>
      </c>
      <c r="M15" s="355"/>
      <c r="N15" s="351">
        <f t="shared" si="4"/>
        <v>873</v>
      </c>
      <c r="O15" s="355"/>
      <c r="P15" s="355"/>
      <c r="Q15" s="351">
        <f t="shared" si="0"/>
        <v>873</v>
      </c>
      <c r="R15" s="351">
        <f t="shared" si="1"/>
        <v>379</v>
      </c>
    </row>
    <row r="16" spans="1:18" s="364" customFormat="1" ht="12">
      <c r="A16" s="360"/>
      <c r="B16" s="361" t="s">
        <v>536</v>
      </c>
      <c r="C16" s="362" t="s">
        <v>537</v>
      </c>
      <c r="D16" s="363">
        <f>SUM(D9:D15)</f>
        <v>68516</v>
      </c>
      <c r="E16" s="363">
        <f>SUM(E9:E15)</f>
        <v>218</v>
      </c>
      <c r="F16" s="363">
        <f>SUM(F9:F15)</f>
        <v>2743</v>
      </c>
      <c r="G16" s="363">
        <f aca="true" t="shared" si="5" ref="G16:G24">D16+E16-F16</f>
        <v>65991</v>
      </c>
      <c r="H16" s="363">
        <f>SUM(H9:H15)</f>
        <v>0</v>
      </c>
      <c r="I16" s="363">
        <f>SUM(I9:I15)</f>
        <v>0</v>
      </c>
      <c r="J16" s="363">
        <f t="shared" si="3"/>
        <v>65991</v>
      </c>
      <c r="K16" s="363">
        <f>SUM(K9:K15)</f>
        <v>25763</v>
      </c>
      <c r="L16" s="363">
        <f>SUM(L9:L15)</f>
        <v>1675</v>
      </c>
      <c r="M16" s="363">
        <f>SUM(M9:M15)</f>
        <v>1437</v>
      </c>
      <c r="N16" s="363">
        <f t="shared" si="4"/>
        <v>26001</v>
      </c>
      <c r="O16" s="363">
        <f>SUM(O9:O15)</f>
        <v>0</v>
      </c>
      <c r="P16" s="363">
        <f>SUM(P9:P15)</f>
        <v>0</v>
      </c>
      <c r="Q16" s="363">
        <f t="shared" si="0"/>
        <v>26001</v>
      </c>
      <c r="R16" s="363">
        <f t="shared" si="1"/>
        <v>39990</v>
      </c>
    </row>
    <row r="17" spans="1:18" ht="12">
      <c r="A17" s="365" t="s">
        <v>538</v>
      </c>
      <c r="B17" s="366" t="s">
        <v>539</v>
      </c>
      <c r="C17" s="367" t="s">
        <v>540</v>
      </c>
      <c r="D17" s="368">
        <v>693</v>
      </c>
      <c r="E17" s="368"/>
      <c r="F17" s="368"/>
      <c r="G17" s="351">
        <f t="shared" si="5"/>
        <v>693</v>
      </c>
      <c r="H17" s="368"/>
      <c r="I17" s="368"/>
      <c r="J17" s="351">
        <f t="shared" si="3"/>
        <v>693</v>
      </c>
      <c r="K17" s="368">
        <v>65</v>
      </c>
      <c r="L17" s="368">
        <v>4</v>
      </c>
      <c r="M17" s="368"/>
      <c r="N17" s="351">
        <f t="shared" si="4"/>
        <v>69</v>
      </c>
      <c r="O17" s="368"/>
      <c r="P17" s="368"/>
      <c r="Q17" s="351">
        <f t="shared" si="0"/>
        <v>69</v>
      </c>
      <c r="R17" s="351">
        <f t="shared" si="1"/>
        <v>624</v>
      </c>
    </row>
    <row r="18" spans="1:18" ht="24">
      <c r="A18" s="369" t="s">
        <v>541</v>
      </c>
      <c r="B18" s="366" t="s">
        <v>542</v>
      </c>
      <c r="C18" s="367" t="s">
        <v>543</v>
      </c>
      <c r="D18" s="368"/>
      <c r="E18" s="368"/>
      <c r="F18" s="368"/>
      <c r="G18" s="351">
        <f t="shared" si="5"/>
        <v>0</v>
      </c>
      <c r="H18" s="368"/>
      <c r="I18" s="368"/>
      <c r="J18" s="351">
        <f t="shared" si="3"/>
        <v>0</v>
      </c>
      <c r="K18" s="368"/>
      <c r="L18" s="368"/>
      <c r="M18" s="368"/>
      <c r="N18" s="351">
        <f t="shared" si="4"/>
        <v>0</v>
      </c>
      <c r="O18" s="368"/>
      <c r="P18" s="368"/>
      <c r="Q18" s="351">
        <f t="shared" si="0"/>
        <v>0</v>
      </c>
      <c r="R18" s="351">
        <f t="shared" si="1"/>
        <v>0</v>
      </c>
    </row>
    <row r="19" spans="1:18" ht="12">
      <c r="A19" s="370" t="s">
        <v>544</v>
      </c>
      <c r="B19" s="349" t="s">
        <v>545</v>
      </c>
      <c r="C19" s="354"/>
      <c r="D19" s="351"/>
      <c r="E19" s="351"/>
      <c r="F19" s="351"/>
      <c r="G19" s="351">
        <f t="shared" si="5"/>
        <v>0</v>
      </c>
      <c r="H19" s="351"/>
      <c r="I19" s="351"/>
      <c r="J19" s="351">
        <f t="shared" si="3"/>
        <v>0</v>
      </c>
      <c r="K19" s="351"/>
      <c r="L19" s="351"/>
      <c r="M19" s="351"/>
      <c r="N19" s="351">
        <f t="shared" si="4"/>
        <v>0</v>
      </c>
      <c r="O19" s="351"/>
      <c r="P19" s="351"/>
      <c r="Q19" s="351">
        <f t="shared" si="0"/>
        <v>0</v>
      </c>
      <c r="R19" s="351">
        <f t="shared" si="1"/>
        <v>0</v>
      </c>
    </row>
    <row r="20" spans="1:18" ht="12">
      <c r="A20" s="353" t="s">
        <v>519</v>
      </c>
      <c r="B20" s="353" t="s">
        <v>546</v>
      </c>
      <c r="C20" s="354" t="s">
        <v>547</v>
      </c>
      <c r="D20" s="355">
        <v>235</v>
      </c>
      <c r="E20" s="355">
        <v>5</v>
      </c>
      <c r="F20" s="355">
        <v>6</v>
      </c>
      <c r="G20" s="351">
        <f t="shared" si="5"/>
        <v>234</v>
      </c>
      <c r="H20" s="355"/>
      <c r="I20" s="355"/>
      <c r="J20" s="351">
        <f t="shared" si="3"/>
        <v>234</v>
      </c>
      <c r="K20" s="355">
        <v>171</v>
      </c>
      <c r="L20" s="355">
        <v>8</v>
      </c>
      <c r="M20" s="355">
        <v>1</v>
      </c>
      <c r="N20" s="351">
        <f t="shared" si="4"/>
        <v>178</v>
      </c>
      <c r="O20" s="355"/>
      <c r="P20" s="355"/>
      <c r="Q20" s="351">
        <f t="shared" si="0"/>
        <v>178</v>
      </c>
      <c r="R20" s="351">
        <f t="shared" si="1"/>
        <v>56</v>
      </c>
    </row>
    <row r="21" spans="1:18" ht="12">
      <c r="A21" s="353" t="s">
        <v>522</v>
      </c>
      <c r="B21" s="353" t="s">
        <v>548</v>
      </c>
      <c r="C21" s="354" t="s">
        <v>549</v>
      </c>
      <c r="D21" s="355">
        <v>102</v>
      </c>
      <c r="E21" s="355">
        <v>5</v>
      </c>
      <c r="F21" s="355"/>
      <c r="G21" s="351">
        <f t="shared" si="5"/>
        <v>107</v>
      </c>
      <c r="H21" s="355"/>
      <c r="I21" s="355"/>
      <c r="J21" s="351">
        <f t="shared" si="3"/>
        <v>107</v>
      </c>
      <c r="K21" s="355">
        <v>61</v>
      </c>
      <c r="L21" s="355">
        <v>9</v>
      </c>
      <c r="M21" s="355"/>
      <c r="N21" s="351">
        <f t="shared" si="4"/>
        <v>70</v>
      </c>
      <c r="O21" s="355"/>
      <c r="P21" s="355"/>
      <c r="Q21" s="351">
        <f t="shared" si="0"/>
        <v>70</v>
      </c>
      <c r="R21" s="351">
        <f t="shared" si="1"/>
        <v>37</v>
      </c>
    </row>
    <row r="22" spans="1:18" ht="12">
      <c r="A22" s="356" t="s">
        <v>525</v>
      </c>
      <c r="B22" s="356" t="s">
        <v>550</v>
      </c>
      <c r="C22" s="354" t="s">
        <v>551</v>
      </c>
      <c r="D22" s="355">
        <v>0</v>
      </c>
      <c r="E22" s="355"/>
      <c r="F22" s="355"/>
      <c r="G22" s="351">
        <f t="shared" si="5"/>
        <v>0</v>
      </c>
      <c r="H22" s="355"/>
      <c r="I22" s="355"/>
      <c r="J22" s="351">
        <f t="shared" si="3"/>
        <v>0</v>
      </c>
      <c r="K22" s="355">
        <v>0</v>
      </c>
      <c r="L22" s="355"/>
      <c r="M22" s="355"/>
      <c r="N22" s="351">
        <f t="shared" si="4"/>
        <v>0</v>
      </c>
      <c r="O22" s="355"/>
      <c r="P22" s="355"/>
      <c r="Q22" s="351">
        <f t="shared" si="0"/>
        <v>0</v>
      </c>
      <c r="R22" s="351">
        <f t="shared" si="1"/>
        <v>0</v>
      </c>
    </row>
    <row r="23" spans="1:18" ht="12">
      <c r="A23" s="353" t="s">
        <v>528</v>
      </c>
      <c r="B23" s="371" t="s">
        <v>534</v>
      </c>
      <c r="C23" s="354" t="s">
        <v>552</v>
      </c>
      <c r="D23" s="355">
        <v>96</v>
      </c>
      <c r="E23" s="355"/>
      <c r="F23" s="355"/>
      <c r="G23" s="351">
        <f t="shared" si="5"/>
        <v>96</v>
      </c>
      <c r="H23" s="355"/>
      <c r="I23" s="355"/>
      <c r="J23" s="351">
        <f t="shared" si="3"/>
        <v>96</v>
      </c>
      <c r="K23" s="355">
        <v>54</v>
      </c>
      <c r="L23" s="355">
        <v>3</v>
      </c>
      <c r="M23" s="355"/>
      <c r="N23" s="351">
        <f t="shared" si="4"/>
        <v>57</v>
      </c>
      <c r="O23" s="355"/>
      <c r="P23" s="355"/>
      <c r="Q23" s="351">
        <f t="shared" si="0"/>
        <v>57</v>
      </c>
      <c r="R23" s="351">
        <f t="shared" si="1"/>
        <v>39</v>
      </c>
    </row>
    <row r="24" spans="1:18" s="364" customFormat="1" ht="12">
      <c r="A24" s="360"/>
      <c r="B24" s="361" t="s">
        <v>793</v>
      </c>
      <c r="C24" s="372" t="s">
        <v>554</v>
      </c>
      <c r="D24" s="373">
        <f>SUM(D20:D23)</f>
        <v>433</v>
      </c>
      <c r="E24" s="373">
        <f>SUM(E20:E23)</f>
        <v>10</v>
      </c>
      <c r="F24" s="373">
        <f>SUM(F20:F23)</f>
        <v>6</v>
      </c>
      <c r="G24" s="373">
        <f t="shared" si="5"/>
        <v>437</v>
      </c>
      <c r="H24" s="373">
        <f>SUM(H20:H23)</f>
        <v>0</v>
      </c>
      <c r="I24" s="373">
        <f>SUM(I20:I23)</f>
        <v>0</v>
      </c>
      <c r="J24" s="373">
        <f t="shared" si="3"/>
        <v>437</v>
      </c>
      <c r="K24" s="373">
        <f>SUM(K20:K23)</f>
        <v>286</v>
      </c>
      <c r="L24" s="373">
        <f>SUM(L20:L23)</f>
        <v>20</v>
      </c>
      <c r="M24" s="373">
        <f>SUM(M20:M23)</f>
        <v>1</v>
      </c>
      <c r="N24" s="373">
        <f t="shared" si="4"/>
        <v>305</v>
      </c>
      <c r="O24" s="373">
        <f>SUM(O20:O23)</f>
        <v>0</v>
      </c>
      <c r="P24" s="373">
        <f>SUM(P20:P23)</f>
        <v>0</v>
      </c>
      <c r="Q24" s="373">
        <f t="shared" si="0"/>
        <v>305</v>
      </c>
      <c r="R24" s="373">
        <f t="shared" si="1"/>
        <v>132</v>
      </c>
    </row>
    <row r="25" spans="1:18" ht="36">
      <c r="A25" s="370" t="s">
        <v>555</v>
      </c>
      <c r="B25" s="374" t="s">
        <v>556</v>
      </c>
      <c r="C25" s="375"/>
      <c r="D25" s="376"/>
      <c r="E25" s="376"/>
      <c r="F25" s="376"/>
      <c r="G25" s="376"/>
      <c r="H25" s="376"/>
      <c r="I25" s="376"/>
      <c r="J25" s="376"/>
      <c r="K25" s="376"/>
      <c r="L25" s="376"/>
      <c r="M25" s="376"/>
      <c r="N25" s="376"/>
      <c r="O25" s="376"/>
      <c r="P25" s="376"/>
      <c r="Q25" s="376"/>
      <c r="R25" s="377"/>
    </row>
    <row r="26" spans="1:18" ht="12">
      <c r="A26" s="353" t="s">
        <v>519</v>
      </c>
      <c r="B26" s="378" t="s">
        <v>804</v>
      </c>
      <c r="C26" s="379" t="s">
        <v>557</v>
      </c>
      <c r="D26" s="380">
        <f>D30</f>
        <v>5</v>
      </c>
      <c r="E26" s="380"/>
      <c r="F26" s="380">
        <f>SUM(F27:F30)</f>
        <v>0</v>
      </c>
      <c r="G26" s="380">
        <f aca="true" t="shared" si="6" ref="G26:G38">D26+E26-F26</f>
        <v>5</v>
      </c>
      <c r="H26" s="380">
        <f>SUM(H27:H30)</f>
        <v>0</v>
      </c>
      <c r="I26" s="380">
        <f>SUM(I27:I30)</f>
        <v>0</v>
      </c>
      <c r="J26" s="380">
        <f aca="true" t="shared" si="7" ref="J26:J38">G26+H26-I26</f>
        <v>5</v>
      </c>
      <c r="K26" s="380">
        <f>SUM(K27:K30)</f>
        <v>0</v>
      </c>
      <c r="L26" s="380">
        <f>SUM(L27:L30)</f>
        <v>0</v>
      </c>
      <c r="M26" s="381">
        <f>SUM(M27:M30)</f>
        <v>0</v>
      </c>
      <c r="N26" s="381">
        <f aca="true" t="shared" si="8" ref="N26:N38">K26+L26-M26</f>
        <v>0</v>
      </c>
      <c r="O26" s="380">
        <f>SUM(O27:O30)</f>
        <v>0</v>
      </c>
      <c r="P26" s="380">
        <f>SUM(P27:P30)</f>
        <v>0</v>
      </c>
      <c r="Q26" s="380">
        <f>N26+O26-P26</f>
        <v>0</v>
      </c>
      <c r="R26" s="380">
        <f>J26-Q26</f>
        <v>5</v>
      </c>
    </row>
    <row r="27" spans="1:18" ht="12">
      <c r="A27" s="353"/>
      <c r="B27" s="353" t="s">
        <v>99</v>
      </c>
      <c r="C27" s="354" t="s">
        <v>558</v>
      </c>
      <c r="D27" s="355"/>
      <c r="E27" s="355"/>
      <c r="F27" s="355"/>
      <c r="G27" s="351">
        <f t="shared" si="6"/>
        <v>0</v>
      </c>
      <c r="H27" s="355"/>
      <c r="I27" s="355"/>
      <c r="J27" s="351">
        <f t="shared" si="7"/>
        <v>0</v>
      </c>
      <c r="K27" s="355"/>
      <c r="L27" s="355"/>
      <c r="M27" s="382"/>
      <c r="N27" s="383">
        <f t="shared" si="8"/>
        <v>0</v>
      </c>
      <c r="O27" s="355"/>
      <c r="P27" s="355"/>
      <c r="Q27" s="351">
        <f aca="true" t="shared" si="9" ref="Q27:Q38">N27+O27-P27</f>
        <v>0</v>
      </c>
      <c r="R27" s="351">
        <f aca="true" t="shared" si="10" ref="R27:R38">J27-Q27</f>
        <v>0</v>
      </c>
    </row>
    <row r="28" spans="1:18" ht="12">
      <c r="A28" s="353"/>
      <c r="B28" s="353" t="s">
        <v>101</v>
      </c>
      <c r="C28" s="354" t="s">
        <v>559</v>
      </c>
      <c r="D28" s="355"/>
      <c r="E28" s="355"/>
      <c r="F28" s="355"/>
      <c r="G28" s="351">
        <f t="shared" si="6"/>
        <v>0</v>
      </c>
      <c r="H28" s="355"/>
      <c r="I28" s="355"/>
      <c r="J28" s="351">
        <f t="shared" si="7"/>
        <v>0</v>
      </c>
      <c r="K28" s="355"/>
      <c r="L28" s="355"/>
      <c r="M28" s="382"/>
      <c r="N28" s="383">
        <f t="shared" si="8"/>
        <v>0</v>
      </c>
      <c r="O28" s="355"/>
      <c r="P28" s="355"/>
      <c r="Q28" s="351">
        <f t="shared" si="9"/>
        <v>0</v>
      </c>
      <c r="R28" s="351">
        <f t="shared" si="10"/>
        <v>0</v>
      </c>
    </row>
    <row r="29" spans="1:18" ht="12">
      <c r="A29" s="353"/>
      <c r="B29" s="353" t="s">
        <v>105</v>
      </c>
      <c r="C29" s="354" t="s">
        <v>560</v>
      </c>
      <c r="D29" s="355"/>
      <c r="E29" s="355"/>
      <c r="F29" s="355"/>
      <c r="G29" s="351">
        <f t="shared" si="6"/>
        <v>0</v>
      </c>
      <c r="H29" s="355"/>
      <c r="I29" s="355"/>
      <c r="J29" s="351">
        <f t="shared" si="7"/>
        <v>0</v>
      </c>
      <c r="K29" s="355"/>
      <c r="L29" s="355"/>
      <c r="M29" s="382"/>
      <c r="N29" s="383">
        <f t="shared" si="8"/>
        <v>0</v>
      </c>
      <c r="O29" s="355"/>
      <c r="P29" s="355"/>
      <c r="Q29" s="351">
        <f t="shared" si="9"/>
        <v>0</v>
      </c>
      <c r="R29" s="351">
        <f t="shared" si="10"/>
        <v>0</v>
      </c>
    </row>
    <row r="30" spans="1:18" ht="12">
      <c r="A30" s="353"/>
      <c r="B30" s="353" t="s">
        <v>107</v>
      </c>
      <c r="C30" s="354" t="s">
        <v>561</v>
      </c>
      <c r="D30" s="355">
        <v>5</v>
      </c>
      <c r="E30" s="355"/>
      <c r="F30" s="355">
        <v>0</v>
      </c>
      <c r="G30" s="351">
        <f t="shared" si="6"/>
        <v>5</v>
      </c>
      <c r="H30" s="355"/>
      <c r="I30" s="355"/>
      <c r="J30" s="351">
        <f t="shared" si="7"/>
        <v>5</v>
      </c>
      <c r="K30" s="355"/>
      <c r="L30" s="355"/>
      <c r="M30" s="382"/>
      <c r="N30" s="383">
        <f t="shared" si="8"/>
        <v>0</v>
      </c>
      <c r="O30" s="355"/>
      <c r="P30" s="355"/>
      <c r="Q30" s="351">
        <f t="shared" si="9"/>
        <v>0</v>
      </c>
      <c r="R30" s="351">
        <f t="shared" si="10"/>
        <v>5</v>
      </c>
    </row>
    <row r="31" spans="1:18" ht="12">
      <c r="A31" s="353" t="s">
        <v>522</v>
      </c>
      <c r="B31" s="378" t="s">
        <v>562</v>
      </c>
      <c r="C31" s="354" t="s">
        <v>563</v>
      </c>
      <c r="D31" s="351"/>
      <c r="E31" s="351"/>
      <c r="F31" s="351">
        <f>SUM(F32:F35)</f>
        <v>0</v>
      </c>
      <c r="G31" s="351">
        <f t="shared" si="6"/>
        <v>0</v>
      </c>
      <c r="H31" s="351">
        <f>SUM(H32:H35)</f>
        <v>0</v>
      </c>
      <c r="I31" s="351">
        <f>SUM(I32:I35)</f>
        <v>0</v>
      </c>
      <c r="J31" s="351">
        <f t="shared" si="7"/>
        <v>0</v>
      </c>
      <c r="K31" s="351">
        <f>SUM(K32:K35)</f>
        <v>0</v>
      </c>
      <c r="L31" s="351">
        <f>SUM(L32:L35)</f>
        <v>0</v>
      </c>
      <c r="M31" s="383">
        <f>SUM(M32:M35)</f>
        <v>0</v>
      </c>
      <c r="N31" s="383">
        <f t="shared" si="8"/>
        <v>0</v>
      </c>
      <c r="O31" s="351">
        <f>SUM(O32:O35)</f>
        <v>0</v>
      </c>
      <c r="P31" s="351">
        <f>SUM(P32:P35)</f>
        <v>0</v>
      </c>
      <c r="Q31" s="351">
        <f t="shared" si="9"/>
        <v>0</v>
      </c>
      <c r="R31" s="351">
        <f t="shared" si="10"/>
        <v>0</v>
      </c>
    </row>
    <row r="32" spans="1:18" ht="12">
      <c r="A32" s="353"/>
      <c r="B32" s="384" t="s">
        <v>113</v>
      </c>
      <c r="C32" s="354" t="s">
        <v>564</v>
      </c>
      <c r="D32" s="355"/>
      <c r="E32" s="355"/>
      <c r="F32" s="355"/>
      <c r="G32" s="351">
        <f t="shared" si="6"/>
        <v>0</v>
      </c>
      <c r="H32" s="355"/>
      <c r="I32" s="355"/>
      <c r="J32" s="351">
        <f t="shared" si="7"/>
        <v>0</v>
      </c>
      <c r="K32" s="355"/>
      <c r="L32" s="355"/>
      <c r="M32" s="382"/>
      <c r="N32" s="383">
        <f t="shared" si="8"/>
        <v>0</v>
      </c>
      <c r="O32" s="355"/>
      <c r="P32" s="355"/>
      <c r="Q32" s="351">
        <f t="shared" si="9"/>
        <v>0</v>
      </c>
      <c r="R32" s="351">
        <f t="shared" si="10"/>
        <v>0</v>
      </c>
    </row>
    <row r="33" spans="1:18" ht="12">
      <c r="A33" s="353"/>
      <c r="B33" s="384" t="s">
        <v>565</v>
      </c>
      <c r="C33" s="354" t="s">
        <v>566</v>
      </c>
      <c r="D33" s="355"/>
      <c r="E33" s="355"/>
      <c r="F33" s="355"/>
      <c r="G33" s="351">
        <f t="shared" si="6"/>
        <v>0</v>
      </c>
      <c r="H33" s="355"/>
      <c r="I33" s="355"/>
      <c r="J33" s="351">
        <f t="shared" si="7"/>
        <v>0</v>
      </c>
      <c r="K33" s="355"/>
      <c r="L33" s="355"/>
      <c r="M33" s="382"/>
      <c r="N33" s="383">
        <f t="shared" si="8"/>
        <v>0</v>
      </c>
      <c r="O33" s="355"/>
      <c r="P33" s="355"/>
      <c r="Q33" s="351">
        <f t="shared" si="9"/>
        <v>0</v>
      </c>
      <c r="R33" s="351">
        <f t="shared" si="10"/>
        <v>0</v>
      </c>
    </row>
    <row r="34" spans="1:18" ht="12">
      <c r="A34" s="353"/>
      <c r="B34" s="384" t="s">
        <v>567</v>
      </c>
      <c r="C34" s="354" t="s">
        <v>568</v>
      </c>
      <c r="D34" s="382"/>
      <c r="E34" s="382"/>
      <c r="F34" s="382"/>
      <c r="G34" s="383">
        <f t="shared" si="6"/>
        <v>0</v>
      </c>
      <c r="H34" s="382"/>
      <c r="I34" s="382"/>
      <c r="J34" s="383">
        <f t="shared" si="7"/>
        <v>0</v>
      </c>
      <c r="K34" s="382"/>
      <c r="L34" s="382"/>
      <c r="M34" s="382"/>
      <c r="N34" s="383">
        <f t="shared" si="8"/>
        <v>0</v>
      </c>
      <c r="O34" s="355"/>
      <c r="P34" s="355"/>
      <c r="Q34" s="351">
        <f t="shared" si="9"/>
        <v>0</v>
      </c>
      <c r="R34" s="351">
        <f t="shared" si="10"/>
        <v>0</v>
      </c>
    </row>
    <row r="35" spans="1:18" ht="24">
      <c r="A35" s="353"/>
      <c r="B35" s="384" t="s">
        <v>569</v>
      </c>
      <c r="C35" s="354" t="s">
        <v>570</v>
      </c>
      <c r="D35" s="382"/>
      <c r="E35" s="382"/>
      <c r="F35" s="382"/>
      <c r="G35" s="383">
        <f t="shared" si="6"/>
        <v>0</v>
      </c>
      <c r="H35" s="382"/>
      <c r="I35" s="382"/>
      <c r="J35" s="383">
        <f t="shared" si="7"/>
        <v>0</v>
      </c>
      <c r="K35" s="382"/>
      <c r="L35" s="382"/>
      <c r="M35" s="382"/>
      <c r="N35" s="383">
        <f t="shared" si="8"/>
        <v>0</v>
      </c>
      <c r="O35" s="355"/>
      <c r="P35" s="355"/>
      <c r="Q35" s="351">
        <f t="shared" si="9"/>
        <v>0</v>
      </c>
      <c r="R35" s="351">
        <f t="shared" si="10"/>
        <v>0</v>
      </c>
    </row>
    <row r="36" spans="1:18" ht="12">
      <c r="A36" s="353" t="s">
        <v>525</v>
      </c>
      <c r="B36" s="384" t="s">
        <v>534</v>
      </c>
      <c r="C36" s="354" t="s">
        <v>571</v>
      </c>
      <c r="D36" s="355"/>
      <c r="E36" s="355"/>
      <c r="F36" s="355"/>
      <c r="G36" s="351">
        <f t="shared" si="6"/>
        <v>0</v>
      </c>
      <c r="H36" s="355"/>
      <c r="I36" s="355"/>
      <c r="J36" s="351">
        <f t="shared" si="7"/>
        <v>0</v>
      </c>
      <c r="K36" s="355"/>
      <c r="L36" s="355"/>
      <c r="M36" s="355"/>
      <c r="N36" s="351">
        <f t="shared" si="8"/>
        <v>0</v>
      </c>
      <c r="O36" s="355"/>
      <c r="P36" s="355"/>
      <c r="Q36" s="351">
        <f t="shared" si="9"/>
        <v>0</v>
      </c>
      <c r="R36" s="351">
        <f t="shared" si="10"/>
        <v>0</v>
      </c>
    </row>
    <row r="37" spans="1:18" s="364" customFormat="1" ht="12">
      <c r="A37" s="360"/>
      <c r="B37" s="361" t="s">
        <v>805</v>
      </c>
      <c r="C37" s="362" t="s">
        <v>572</v>
      </c>
      <c r="D37" s="363">
        <f>D26+D31+D36</f>
        <v>5</v>
      </c>
      <c r="E37" s="363">
        <f>E26+E31+E36</f>
        <v>0</v>
      </c>
      <c r="F37" s="363">
        <f>F26+F31+F36</f>
        <v>0</v>
      </c>
      <c r="G37" s="363">
        <f t="shared" si="6"/>
        <v>5</v>
      </c>
      <c r="H37" s="363">
        <f>H26+H31+H36</f>
        <v>0</v>
      </c>
      <c r="I37" s="363">
        <f>I26+I31+I36</f>
        <v>0</v>
      </c>
      <c r="J37" s="363">
        <f t="shared" si="7"/>
        <v>5</v>
      </c>
      <c r="K37" s="363">
        <f>K26+K31+K36</f>
        <v>0</v>
      </c>
      <c r="L37" s="363">
        <f>L26+L31+L36</f>
        <v>0</v>
      </c>
      <c r="M37" s="363">
        <f>M26+M31+M36</f>
        <v>0</v>
      </c>
      <c r="N37" s="363">
        <f t="shared" si="8"/>
        <v>0</v>
      </c>
      <c r="O37" s="363">
        <f>O26+O31+O36</f>
        <v>0</v>
      </c>
      <c r="P37" s="363">
        <f>P26+P31+P36</f>
        <v>0</v>
      </c>
      <c r="Q37" s="363">
        <f t="shared" si="9"/>
        <v>0</v>
      </c>
      <c r="R37" s="363">
        <f t="shared" si="10"/>
        <v>5</v>
      </c>
    </row>
    <row r="38" spans="1:18" ht="12">
      <c r="A38" s="365" t="s">
        <v>573</v>
      </c>
      <c r="B38" s="365" t="s">
        <v>574</v>
      </c>
      <c r="C38" s="367" t="s">
        <v>575</v>
      </c>
      <c r="D38" s="355">
        <v>1313</v>
      </c>
      <c r="E38" s="355"/>
      <c r="F38" s="355"/>
      <c r="G38" s="351">
        <f t="shared" si="6"/>
        <v>1313</v>
      </c>
      <c r="H38" s="355"/>
      <c r="I38" s="355"/>
      <c r="J38" s="351">
        <f t="shared" si="7"/>
        <v>1313</v>
      </c>
      <c r="K38" s="355"/>
      <c r="L38" s="355"/>
      <c r="M38" s="355"/>
      <c r="N38" s="351">
        <f t="shared" si="8"/>
        <v>0</v>
      </c>
      <c r="O38" s="355"/>
      <c r="P38" s="355"/>
      <c r="Q38" s="351">
        <f t="shared" si="9"/>
        <v>0</v>
      </c>
      <c r="R38" s="351">
        <f t="shared" si="10"/>
        <v>1313</v>
      </c>
    </row>
    <row r="39" spans="1:18" ht="12">
      <c r="A39" s="353"/>
      <c r="B39" s="365" t="s">
        <v>576</v>
      </c>
      <c r="C39" s="385" t="s">
        <v>577</v>
      </c>
      <c r="D39" s="386">
        <f aca="true" t="shared" si="11" ref="D39:R39">D16+D17+D18+D24+D37+D38</f>
        <v>70960</v>
      </c>
      <c r="E39" s="386">
        <f t="shared" si="11"/>
        <v>228</v>
      </c>
      <c r="F39" s="386">
        <f t="shared" si="11"/>
        <v>2749</v>
      </c>
      <c r="G39" s="386">
        <f t="shared" si="11"/>
        <v>68439</v>
      </c>
      <c r="H39" s="386">
        <f t="shared" si="11"/>
        <v>0</v>
      </c>
      <c r="I39" s="386">
        <f t="shared" si="11"/>
        <v>0</v>
      </c>
      <c r="J39" s="386">
        <f t="shared" si="11"/>
        <v>68439</v>
      </c>
      <c r="K39" s="386">
        <f t="shared" si="11"/>
        <v>26114</v>
      </c>
      <c r="L39" s="386">
        <f t="shared" si="11"/>
        <v>1699</v>
      </c>
      <c r="M39" s="386">
        <f t="shared" si="11"/>
        <v>1438</v>
      </c>
      <c r="N39" s="386">
        <f t="shared" si="11"/>
        <v>26375</v>
      </c>
      <c r="O39" s="386">
        <f t="shared" si="11"/>
        <v>0</v>
      </c>
      <c r="P39" s="386">
        <f t="shared" si="11"/>
        <v>0</v>
      </c>
      <c r="Q39" s="386">
        <f t="shared" si="11"/>
        <v>26375</v>
      </c>
      <c r="R39" s="386">
        <f t="shared" si="11"/>
        <v>42064</v>
      </c>
    </row>
    <row r="40" spans="1:18" ht="12">
      <c r="A40" s="387"/>
      <c r="B40" s="387"/>
      <c r="C40" s="387"/>
      <c r="D40" s="388"/>
      <c r="E40" s="388"/>
      <c r="F40" s="388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</row>
    <row r="41" spans="1:18" ht="12">
      <c r="A41" s="387"/>
      <c r="B41" s="387"/>
      <c r="C41" s="387"/>
      <c r="D41" s="390"/>
      <c r="E41" s="390"/>
      <c r="F41" s="390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</row>
    <row r="42" spans="1:18" ht="15">
      <c r="A42" s="387"/>
      <c r="B42" s="325" t="str">
        <f>'справка №1-БАЛАНС'!A96</f>
        <v>Дата на съставяне: 31.08.2013 г.</v>
      </c>
      <c r="C42" s="392"/>
      <c r="D42" s="393"/>
      <c r="E42" s="393"/>
      <c r="F42" s="393"/>
      <c r="G42" s="387"/>
      <c r="H42" s="394" t="s">
        <v>578</v>
      </c>
      <c r="I42" s="394"/>
      <c r="J42" s="395" t="s">
        <v>366</v>
      </c>
      <c r="K42" s="542"/>
      <c r="L42" s="542"/>
      <c r="M42" s="542"/>
      <c r="N42" s="542"/>
      <c r="O42" s="543" t="s">
        <v>845</v>
      </c>
      <c r="P42" s="544"/>
      <c r="Q42" s="544"/>
      <c r="R42" s="544"/>
    </row>
    <row r="43" spans="10:18" ht="12.75">
      <c r="J43" s="396"/>
      <c r="K43" s="396"/>
      <c r="L43" s="396"/>
      <c r="M43" s="396"/>
      <c r="N43" s="396"/>
      <c r="O43" s="396"/>
      <c r="P43" s="396"/>
      <c r="Q43" s="396"/>
      <c r="R43" s="396"/>
    </row>
  </sheetData>
  <sheetProtection/>
  <mergeCells count="12">
    <mergeCell ref="A2:B2"/>
    <mergeCell ref="C2:H2"/>
    <mergeCell ref="A3:B3"/>
    <mergeCell ref="C3:F3"/>
    <mergeCell ref="Q5:Q6"/>
    <mergeCell ref="R5:R6"/>
    <mergeCell ref="K42:N42"/>
    <mergeCell ref="O42:R42"/>
    <mergeCell ref="M3:N3"/>
    <mergeCell ref="A5:B6"/>
    <mergeCell ref="C5:C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:F18 O38:P38 K38:M38 H38:I38 D38:F38 O32:P36 K32:M36 H32:I36 D32:F36 O27:P30 K27:M30 H27:I30 D27:F30 O20:P23 K20:M23 H20:I23 D20:F23 O17:P18 K17:M18 H17:I18 D9:F15 H9:I15 O9:P15 K9:M15">
      <formula1>0</formula1>
      <formula2>9999999999999990</formula2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09"/>
  <sheetViews>
    <sheetView showZeros="0" view="pageBreakPreview" zoomScaleSheetLayoutView="100" zoomScalePageLayoutView="0" workbookViewId="0" topLeftCell="A76">
      <selection activeCell="AB102" sqref="AB102:AB103"/>
    </sheetView>
  </sheetViews>
  <sheetFormatPr defaultColWidth="10.75390625" defaultRowHeight="12.75"/>
  <cols>
    <col min="1" max="1" width="39.125" style="331" customWidth="1"/>
    <col min="2" max="2" width="10.375" style="461" customWidth="1"/>
    <col min="3" max="3" width="22.75390625" style="415" customWidth="1"/>
    <col min="4" max="4" width="21.25390625" style="415" customWidth="1"/>
    <col min="5" max="5" width="13.125" style="415" customWidth="1"/>
    <col min="6" max="6" width="14.875" style="415" customWidth="1"/>
    <col min="7" max="26" width="10.75390625" style="331" hidden="1" customWidth="1"/>
    <col min="27" max="16384" width="10.75390625" style="331" customWidth="1"/>
  </cols>
  <sheetData>
    <row r="1" spans="1:6" ht="12">
      <c r="A1" s="560" t="s">
        <v>827</v>
      </c>
      <c r="B1" s="560"/>
      <c r="C1" s="560"/>
      <c r="D1" s="560"/>
      <c r="E1" s="560"/>
      <c r="F1" s="397"/>
    </row>
    <row r="2" spans="1:6" ht="12">
      <c r="A2" s="398"/>
      <c r="B2" s="399"/>
      <c r="C2" s="400"/>
      <c r="D2" s="401"/>
      <c r="E2" s="402"/>
      <c r="F2" s="403"/>
    </row>
    <row r="3" spans="1:6" ht="15">
      <c r="A3" s="404" t="s">
        <v>368</v>
      </c>
      <c r="B3" s="561" t="str">
        <f>'справка №1-БАЛАНС'!E2</f>
        <v>ХОЛДИНГ ПЪТИЩА АД</v>
      </c>
      <c r="C3" s="562"/>
      <c r="D3" s="405" t="s">
        <v>1</v>
      </c>
      <c r="E3" s="406">
        <v>121671772</v>
      </c>
      <c r="F3" s="407"/>
    </row>
    <row r="4" spans="1:6" ht="15">
      <c r="A4" s="408" t="s">
        <v>3</v>
      </c>
      <c r="B4" s="563">
        <f>'справка №1-БАЛАНС'!E4</f>
        <v>41455</v>
      </c>
      <c r="C4" s="564"/>
      <c r="D4" s="409" t="s">
        <v>2</v>
      </c>
      <c r="E4" s="406">
        <v>113</v>
      </c>
      <c r="F4" s="410"/>
    </row>
    <row r="5" spans="1:5" ht="12">
      <c r="A5" s="411" t="s">
        <v>579</v>
      </c>
      <c r="B5" s="412"/>
      <c r="C5" s="413"/>
      <c r="D5" s="401"/>
      <c r="E5" s="414" t="s">
        <v>580</v>
      </c>
    </row>
    <row r="6" spans="1:6" ht="12">
      <c r="A6" s="416" t="s">
        <v>443</v>
      </c>
      <c r="B6" s="417" t="s">
        <v>6</v>
      </c>
      <c r="C6" s="418" t="s">
        <v>581</v>
      </c>
      <c r="D6" s="419" t="s">
        <v>582</v>
      </c>
      <c r="E6" s="419"/>
      <c r="F6" s="420"/>
    </row>
    <row r="7" spans="1:6" ht="12">
      <c r="A7" s="416"/>
      <c r="B7" s="421"/>
      <c r="C7" s="418"/>
      <c r="D7" s="419" t="s">
        <v>583</v>
      </c>
      <c r="E7" s="422" t="s">
        <v>584</v>
      </c>
      <c r="F7" s="420"/>
    </row>
    <row r="8" spans="1:6" ht="12">
      <c r="A8" s="419" t="s">
        <v>11</v>
      </c>
      <c r="B8" s="421" t="s">
        <v>12</v>
      </c>
      <c r="C8" s="419">
        <v>1</v>
      </c>
      <c r="D8" s="419">
        <v>2</v>
      </c>
      <c r="E8" s="419">
        <v>3</v>
      </c>
      <c r="F8" s="420"/>
    </row>
    <row r="9" spans="1:6" ht="15">
      <c r="A9" s="423" t="s">
        <v>585</v>
      </c>
      <c r="B9" s="424" t="s">
        <v>586</v>
      </c>
      <c r="C9" s="425"/>
      <c r="D9" s="425"/>
      <c r="E9" s="426">
        <f>C9-D9</f>
        <v>0</v>
      </c>
      <c r="F9" s="427"/>
    </row>
    <row r="10" spans="1:6" ht="15">
      <c r="A10" s="423" t="s">
        <v>587</v>
      </c>
      <c r="B10" s="428"/>
      <c r="C10" s="426"/>
      <c r="D10" s="426"/>
      <c r="E10" s="426"/>
      <c r="F10" s="427"/>
    </row>
    <row r="11" spans="1:6" ht="15">
      <c r="A11" s="429" t="s">
        <v>588</v>
      </c>
      <c r="B11" s="430" t="s">
        <v>589</v>
      </c>
      <c r="C11" s="426">
        <f>C12</f>
        <v>0</v>
      </c>
      <c r="D11" s="426">
        <v>0</v>
      </c>
      <c r="E11" s="426">
        <f>SUM(E12:E14)</f>
        <v>0</v>
      </c>
      <c r="F11" s="427"/>
    </row>
    <row r="12" spans="1:6" ht="15">
      <c r="A12" s="429" t="s">
        <v>590</v>
      </c>
      <c r="B12" s="430" t="s">
        <v>591</v>
      </c>
      <c r="C12" s="426">
        <v>0</v>
      </c>
      <c r="D12" s="426">
        <v>0</v>
      </c>
      <c r="E12" s="426">
        <f>C12-D12</f>
        <v>0</v>
      </c>
      <c r="F12" s="427"/>
    </row>
    <row r="13" spans="1:6" ht="15">
      <c r="A13" s="429" t="s">
        <v>592</v>
      </c>
      <c r="B13" s="430" t="s">
        <v>593</v>
      </c>
      <c r="C13" s="426">
        <v>0</v>
      </c>
      <c r="D13" s="426">
        <v>0</v>
      </c>
      <c r="E13" s="426">
        <f>C13-D13</f>
        <v>0</v>
      </c>
      <c r="F13" s="427"/>
    </row>
    <row r="14" spans="1:6" ht="15">
      <c r="A14" s="429" t="s">
        <v>594</v>
      </c>
      <c r="B14" s="430" t="s">
        <v>595</v>
      </c>
      <c r="C14" s="426">
        <v>0</v>
      </c>
      <c r="D14" s="426">
        <v>0</v>
      </c>
      <c r="E14" s="426">
        <f>C14-D14</f>
        <v>0</v>
      </c>
      <c r="F14" s="427"/>
    </row>
    <row r="15" spans="1:6" ht="15">
      <c r="A15" s="429" t="s">
        <v>596</v>
      </c>
      <c r="B15" s="430" t="s">
        <v>597</v>
      </c>
      <c r="C15" s="426">
        <v>0</v>
      </c>
      <c r="D15" s="426">
        <v>0</v>
      </c>
      <c r="E15" s="426">
        <f>C15-D15</f>
        <v>0</v>
      </c>
      <c r="F15" s="427"/>
    </row>
    <row r="16" spans="1:6" ht="15">
      <c r="A16" s="429" t="s">
        <v>598</v>
      </c>
      <c r="B16" s="430" t="s">
        <v>599</v>
      </c>
      <c r="C16" s="426"/>
      <c r="D16" s="426">
        <f>D17+D18</f>
        <v>0</v>
      </c>
      <c r="E16" s="426">
        <f>E17+E18</f>
        <v>0</v>
      </c>
      <c r="F16" s="427"/>
    </row>
    <row r="17" spans="1:6" ht="15">
      <c r="A17" s="429" t="s">
        <v>600</v>
      </c>
      <c r="B17" s="430" t="s">
        <v>601</v>
      </c>
      <c r="C17" s="426"/>
      <c r="D17" s="426"/>
      <c r="E17" s="426">
        <f>C17</f>
        <v>0</v>
      </c>
      <c r="F17" s="427"/>
    </row>
    <row r="18" spans="1:6" ht="15">
      <c r="A18" s="429" t="s">
        <v>594</v>
      </c>
      <c r="B18" s="430" t="s">
        <v>602</v>
      </c>
      <c r="C18" s="426"/>
      <c r="D18" s="426"/>
      <c r="E18" s="426">
        <f>C18</f>
        <v>0</v>
      </c>
      <c r="F18" s="427"/>
    </row>
    <row r="19" spans="1:6" ht="15">
      <c r="A19" s="431" t="s">
        <v>603</v>
      </c>
      <c r="B19" s="424" t="s">
        <v>604</v>
      </c>
      <c r="C19" s="432">
        <f>C11+C15+C16</f>
        <v>0</v>
      </c>
      <c r="D19" s="426">
        <v>0</v>
      </c>
      <c r="E19" s="432">
        <f>E11+E15+E16</f>
        <v>0</v>
      </c>
      <c r="F19" s="433"/>
    </row>
    <row r="20" spans="1:6" ht="15">
      <c r="A20" s="423" t="s">
        <v>605</v>
      </c>
      <c r="B20" s="428"/>
      <c r="C20" s="426">
        <v>0</v>
      </c>
      <c r="D20" s="426">
        <v>0</v>
      </c>
      <c r="E20" s="426">
        <f>C20-D20</f>
        <v>0</v>
      </c>
      <c r="F20" s="427"/>
    </row>
    <row r="21" spans="1:6" ht="15">
      <c r="A21" s="429" t="s">
        <v>606</v>
      </c>
      <c r="B21" s="424" t="s">
        <v>607</v>
      </c>
      <c r="C21" s="426">
        <f>'справка №1-БАЛАНС'!C52</f>
        <v>259</v>
      </c>
      <c r="D21" s="426"/>
      <c r="E21" s="432">
        <f>C21</f>
        <v>259</v>
      </c>
      <c r="F21" s="427"/>
    </row>
    <row r="22" spans="1:6" ht="15">
      <c r="A22" s="429"/>
      <c r="B22" s="428"/>
      <c r="C22" s="426" t="s">
        <v>149</v>
      </c>
      <c r="D22" s="426" t="s">
        <v>149</v>
      </c>
      <c r="E22" s="426"/>
      <c r="F22" s="427"/>
    </row>
    <row r="23" spans="1:6" ht="15">
      <c r="A23" s="423" t="s">
        <v>608</v>
      </c>
      <c r="B23" s="434"/>
      <c r="C23" s="426" t="s">
        <v>149</v>
      </c>
      <c r="D23" s="426" t="s">
        <v>149</v>
      </c>
      <c r="E23" s="426"/>
      <c r="F23" s="427"/>
    </row>
    <row r="24" spans="1:27" ht="15">
      <c r="A24" s="429" t="s">
        <v>609</v>
      </c>
      <c r="B24" s="430" t="s">
        <v>610</v>
      </c>
      <c r="C24" s="426">
        <f>'справка №1-БАЛАНС'!C65</f>
        <v>3145</v>
      </c>
      <c r="D24" s="426">
        <f>C24</f>
        <v>3145</v>
      </c>
      <c r="E24" s="426">
        <f>C24-D24</f>
        <v>0</v>
      </c>
      <c r="F24" s="427"/>
      <c r="AA24" s="435">
        <f>'справка №1-БАЛАНС'!C65</f>
        <v>3145</v>
      </c>
    </row>
    <row r="25" spans="1:6" ht="15">
      <c r="A25" s="429" t="s">
        <v>611</v>
      </c>
      <c r="B25" s="430" t="s">
        <v>612</v>
      </c>
      <c r="C25" s="426"/>
      <c r="D25" s="426">
        <f aca="true" t="shared" si="0" ref="D25:D43">C25</f>
        <v>0</v>
      </c>
      <c r="E25" s="426">
        <f aca="true" t="shared" si="1" ref="E25:E43">C25-D25</f>
        <v>0</v>
      </c>
      <c r="F25" s="427"/>
    </row>
    <row r="26" spans="1:6" ht="15">
      <c r="A26" s="429" t="s">
        <v>613</v>
      </c>
      <c r="B26" s="430" t="s">
        <v>614</v>
      </c>
      <c r="C26" s="426"/>
      <c r="D26" s="426">
        <f t="shared" si="0"/>
        <v>0</v>
      </c>
      <c r="E26" s="426">
        <f t="shared" si="1"/>
        <v>0</v>
      </c>
      <c r="F26" s="427"/>
    </row>
    <row r="27" spans="1:27" ht="15">
      <c r="A27" s="429" t="s">
        <v>615</v>
      </c>
      <c r="B27" s="430" t="s">
        <v>616</v>
      </c>
      <c r="C27" s="426"/>
      <c r="D27" s="426">
        <f t="shared" si="0"/>
        <v>0</v>
      </c>
      <c r="E27" s="426">
        <f t="shared" si="1"/>
        <v>0</v>
      </c>
      <c r="F27" s="427"/>
      <c r="AA27" s="435"/>
    </row>
    <row r="28" spans="1:27" ht="15">
      <c r="A28" s="429" t="s">
        <v>617</v>
      </c>
      <c r="B28" s="430" t="s">
        <v>618</v>
      </c>
      <c r="C28" s="426">
        <f>'справка №1-БАЛАНС'!C66</f>
        <v>127229</v>
      </c>
      <c r="D28" s="426">
        <f t="shared" si="0"/>
        <v>127229</v>
      </c>
      <c r="E28" s="426">
        <f t="shared" si="1"/>
        <v>0</v>
      </c>
      <c r="F28" s="427"/>
      <c r="AA28" s="435">
        <f>'справка №1-БАЛАНС'!C66</f>
        <v>127229</v>
      </c>
    </row>
    <row r="29" spans="1:27" ht="15">
      <c r="A29" s="429" t="s">
        <v>619</v>
      </c>
      <c r="B29" s="430" t="s">
        <v>620</v>
      </c>
      <c r="C29" s="426">
        <f>'справка №1-БАЛАНС'!C67</f>
        <v>31928</v>
      </c>
      <c r="D29" s="426">
        <f t="shared" si="0"/>
        <v>31928</v>
      </c>
      <c r="E29" s="426">
        <f t="shared" si="1"/>
        <v>0</v>
      </c>
      <c r="F29" s="427"/>
      <c r="AA29" s="435">
        <f>'справка №1-БАЛАНС'!C67</f>
        <v>31928</v>
      </c>
    </row>
    <row r="30" spans="1:6" ht="15">
      <c r="A30" s="429" t="s">
        <v>621</v>
      </c>
      <c r="B30" s="430" t="s">
        <v>622</v>
      </c>
      <c r="C30" s="426">
        <f>'справка №1-БАЛАНС'!C68</f>
        <v>0</v>
      </c>
      <c r="D30" s="426">
        <f t="shared" si="0"/>
        <v>0</v>
      </c>
      <c r="E30" s="426">
        <f t="shared" si="1"/>
        <v>0</v>
      </c>
      <c r="F30" s="427"/>
    </row>
    <row r="31" spans="1:27" ht="15">
      <c r="A31" s="429" t="s">
        <v>623</v>
      </c>
      <c r="B31" s="430" t="s">
        <v>624</v>
      </c>
      <c r="C31" s="426">
        <f>'справка №1-БАЛАНС'!C69</f>
        <v>599</v>
      </c>
      <c r="D31" s="426">
        <f t="shared" si="0"/>
        <v>599</v>
      </c>
      <c r="E31" s="426">
        <f t="shared" si="1"/>
        <v>0</v>
      </c>
      <c r="F31" s="427"/>
      <c r="AA31" s="435">
        <f>'справка №1-БАЛАНС'!C69</f>
        <v>599</v>
      </c>
    </row>
    <row r="32" spans="1:6" ht="15">
      <c r="A32" s="429" t="s">
        <v>625</v>
      </c>
      <c r="B32" s="430" t="s">
        <v>626</v>
      </c>
      <c r="C32" s="426"/>
      <c r="D32" s="426">
        <f t="shared" si="0"/>
        <v>0</v>
      </c>
      <c r="E32" s="426">
        <f t="shared" si="1"/>
        <v>0</v>
      </c>
      <c r="F32" s="427"/>
    </row>
    <row r="33" spans="1:27" ht="15">
      <c r="A33" s="429" t="s">
        <v>627</v>
      </c>
      <c r="B33" s="430" t="s">
        <v>628</v>
      </c>
      <c r="C33" s="426">
        <f>C34+C35+C37</f>
        <v>13071</v>
      </c>
      <c r="D33" s="426">
        <f t="shared" si="0"/>
        <v>13071</v>
      </c>
      <c r="E33" s="426">
        <f t="shared" si="1"/>
        <v>0</v>
      </c>
      <c r="F33" s="427"/>
      <c r="AA33" s="435">
        <f>'справка №1-БАЛАНС'!C70</f>
        <v>13071</v>
      </c>
    </row>
    <row r="34" spans="1:6" ht="15">
      <c r="A34" s="429" t="s">
        <v>629</v>
      </c>
      <c r="B34" s="430" t="s">
        <v>630</v>
      </c>
      <c r="C34" s="426">
        <v>50</v>
      </c>
      <c r="D34" s="426">
        <f t="shared" si="0"/>
        <v>50</v>
      </c>
      <c r="E34" s="426">
        <f t="shared" si="1"/>
        <v>0</v>
      </c>
      <c r="F34" s="427"/>
    </row>
    <row r="35" spans="1:6" ht="15">
      <c r="A35" s="429" t="s">
        <v>631</v>
      </c>
      <c r="B35" s="430" t="s">
        <v>632</v>
      </c>
      <c r="C35" s="426">
        <v>13021</v>
      </c>
      <c r="D35" s="426">
        <f t="shared" si="0"/>
        <v>13021</v>
      </c>
      <c r="E35" s="426">
        <f t="shared" si="1"/>
        <v>0</v>
      </c>
      <c r="F35" s="427"/>
    </row>
    <row r="36" spans="1:6" ht="15">
      <c r="A36" s="429" t="s">
        <v>633</v>
      </c>
      <c r="B36" s="430" t="s">
        <v>634</v>
      </c>
      <c r="C36" s="426"/>
      <c r="D36" s="426">
        <f t="shared" si="0"/>
        <v>0</v>
      </c>
      <c r="E36" s="426">
        <f t="shared" si="1"/>
        <v>0</v>
      </c>
      <c r="F36" s="427"/>
    </row>
    <row r="37" spans="1:6" ht="15">
      <c r="A37" s="429" t="s">
        <v>635</v>
      </c>
      <c r="B37" s="430" t="s">
        <v>636</v>
      </c>
      <c r="C37" s="426"/>
      <c r="D37" s="426">
        <f t="shared" si="0"/>
        <v>0</v>
      </c>
      <c r="E37" s="426">
        <f t="shared" si="1"/>
        <v>0</v>
      </c>
      <c r="F37" s="427"/>
    </row>
    <row r="38" spans="1:27" ht="15">
      <c r="A38" s="429" t="s">
        <v>637</v>
      </c>
      <c r="B38" s="430" t="s">
        <v>638</v>
      </c>
      <c r="C38" s="426">
        <f>C39+C40+C42+C41</f>
        <v>11887</v>
      </c>
      <c r="D38" s="426">
        <f t="shared" si="0"/>
        <v>11887</v>
      </c>
      <c r="E38" s="426">
        <f t="shared" si="1"/>
        <v>0</v>
      </c>
      <c r="F38" s="427"/>
      <c r="AA38" s="435">
        <f>'справка №1-БАЛАНС'!C72</f>
        <v>11887</v>
      </c>
    </row>
    <row r="39" spans="1:6" ht="15">
      <c r="A39" s="429" t="s">
        <v>639</v>
      </c>
      <c r="B39" s="430" t="s">
        <v>640</v>
      </c>
      <c r="C39" s="426"/>
      <c r="D39" s="426">
        <f t="shared" si="0"/>
        <v>0</v>
      </c>
      <c r="E39" s="426">
        <f t="shared" si="1"/>
        <v>0</v>
      </c>
      <c r="F39" s="427"/>
    </row>
    <row r="40" spans="1:6" ht="15">
      <c r="A40" s="429" t="s">
        <v>641</v>
      </c>
      <c r="B40" s="430" t="s">
        <v>642</v>
      </c>
      <c r="C40" s="426"/>
      <c r="D40" s="426">
        <f t="shared" si="0"/>
        <v>0</v>
      </c>
      <c r="E40" s="426">
        <f t="shared" si="1"/>
        <v>0</v>
      </c>
      <c r="F40" s="427"/>
    </row>
    <row r="41" spans="1:6" ht="15">
      <c r="A41" s="429" t="s">
        <v>643</v>
      </c>
      <c r="B41" s="430" t="s">
        <v>644</v>
      </c>
      <c r="C41" s="426"/>
      <c r="D41" s="426">
        <f t="shared" si="0"/>
        <v>0</v>
      </c>
      <c r="E41" s="426">
        <f t="shared" si="1"/>
        <v>0</v>
      </c>
      <c r="F41" s="427"/>
    </row>
    <row r="42" spans="1:6" ht="15">
      <c r="A42" s="429" t="s">
        <v>645</v>
      </c>
      <c r="B42" s="430" t="s">
        <v>646</v>
      </c>
      <c r="C42" s="426">
        <f>'справка №1-БАЛАНС'!C72</f>
        <v>11887</v>
      </c>
      <c r="D42" s="426">
        <f t="shared" si="0"/>
        <v>11887</v>
      </c>
      <c r="E42" s="426">
        <f t="shared" si="1"/>
        <v>0</v>
      </c>
      <c r="F42" s="427"/>
    </row>
    <row r="43" spans="1:27" ht="15">
      <c r="A43" s="431" t="s">
        <v>647</v>
      </c>
      <c r="B43" s="424" t="s">
        <v>648</v>
      </c>
      <c r="C43" s="436">
        <f>C24+C28+C29+C30+C31+C32+C33+C38</f>
        <v>187859</v>
      </c>
      <c r="D43" s="426">
        <f t="shared" si="0"/>
        <v>187859</v>
      </c>
      <c r="E43" s="436">
        <f t="shared" si="1"/>
        <v>0</v>
      </c>
      <c r="F43" s="433"/>
      <c r="AA43" s="435">
        <f>'справка №1-БАЛАНС'!C73</f>
        <v>187859</v>
      </c>
    </row>
    <row r="44" spans="1:27" ht="14.25">
      <c r="A44" s="423" t="s">
        <v>649</v>
      </c>
      <c r="B44" s="428" t="s">
        <v>650</v>
      </c>
      <c r="C44" s="437">
        <f>C43+C21+C19+C9</f>
        <v>188118</v>
      </c>
      <c r="D44" s="437">
        <f>D43+D21+D19+D9</f>
        <v>187859</v>
      </c>
      <c r="E44" s="437">
        <f>E43+E21+E19+E9</f>
        <v>259</v>
      </c>
      <c r="F44" s="427"/>
      <c r="AA44" s="435"/>
    </row>
    <row r="45" spans="1:6" ht="12">
      <c r="A45" s="438"/>
      <c r="B45" s="439"/>
      <c r="C45" s="440"/>
      <c r="D45" s="440"/>
      <c r="E45" s="440"/>
      <c r="F45" s="427"/>
    </row>
    <row r="46" spans="1:6" ht="12">
      <c r="A46" s="438"/>
      <c r="B46" s="439"/>
      <c r="C46" s="440"/>
      <c r="D46" s="440"/>
      <c r="E46" s="440"/>
      <c r="F46" s="427"/>
    </row>
    <row r="47" spans="1:6" ht="12">
      <c r="A47" s="438" t="s">
        <v>651</v>
      </c>
      <c r="B47" s="439"/>
      <c r="C47" s="440"/>
      <c r="D47" s="440"/>
      <c r="E47" s="440"/>
      <c r="F47" s="420" t="s">
        <v>261</v>
      </c>
    </row>
    <row r="48" spans="1:6" ht="24">
      <c r="A48" s="416" t="s">
        <v>443</v>
      </c>
      <c r="B48" s="417" t="s">
        <v>6</v>
      </c>
      <c r="C48" s="441" t="s">
        <v>652</v>
      </c>
      <c r="D48" s="419" t="s">
        <v>653</v>
      </c>
      <c r="E48" s="419"/>
      <c r="F48" s="419" t="s">
        <v>654</v>
      </c>
    </row>
    <row r="49" spans="1:6" ht="12">
      <c r="A49" s="416"/>
      <c r="B49" s="421"/>
      <c r="C49" s="441"/>
      <c r="D49" s="419" t="s">
        <v>583</v>
      </c>
      <c r="E49" s="419" t="s">
        <v>584</v>
      </c>
      <c r="F49" s="419"/>
    </row>
    <row r="50" spans="1:6" ht="12">
      <c r="A50" s="419" t="s">
        <v>11</v>
      </c>
      <c r="B50" s="421" t="s">
        <v>12</v>
      </c>
      <c r="C50" s="419">
        <v>1</v>
      </c>
      <c r="D50" s="419">
        <v>2</v>
      </c>
      <c r="E50" s="422">
        <v>3</v>
      </c>
      <c r="F50" s="422">
        <v>4</v>
      </c>
    </row>
    <row r="51" spans="1:6" ht="15">
      <c r="A51" s="423" t="s">
        <v>655</v>
      </c>
      <c r="B51" s="434"/>
      <c r="C51" s="426"/>
      <c r="D51" s="426"/>
      <c r="E51" s="426"/>
      <c r="F51" s="442"/>
    </row>
    <row r="52" spans="1:6" ht="24">
      <c r="A52" s="429" t="s">
        <v>656</v>
      </c>
      <c r="B52" s="430" t="s">
        <v>657</v>
      </c>
      <c r="C52" s="426"/>
      <c r="D52" s="426">
        <v>0</v>
      </c>
      <c r="E52" s="426">
        <f>C52-D52</f>
        <v>0</v>
      </c>
      <c r="F52" s="426">
        <f>SUM(F53:F55)</f>
        <v>0</v>
      </c>
    </row>
    <row r="53" spans="1:6" ht="15">
      <c r="A53" s="429" t="s">
        <v>658</v>
      </c>
      <c r="B53" s="430" t="s">
        <v>659</v>
      </c>
      <c r="C53" s="426">
        <v>0</v>
      </c>
      <c r="D53" s="426">
        <v>0</v>
      </c>
      <c r="E53" s="426">
        <f>C53-D53</f>
        <v>0</v>
      </c>
      <c r="F53" s="425"/>
    </row>
    <row r="54" spans="1:6" ht="15">
      <c r="A54" s="429" t="s">
        <v>660</v>
      </c>
      <c r="B54" s="430" t="s">
        <v>661</v>
      </c>
      <c r="C54" s="426">
        <v>0</v>
      </c>
      <c r="D54" s="426">
        <v>0</v>
      </c>
      <c r="E54" s="426">
        <f aca="true" t="shared" si="2" ref="E54:E66">C54-D54</f>
        <v>0</v>
      </c>
      <c r="F54" s="425"/>
    </row>
    <row r="55" spans="1:6" ht="15">
      <c r="A55" s="429" t="s">
        <v>645</v>
      </c>
      <c r="B55" s="430" t="s">
        <v>662</v>
      </c>
      <c r="C55" s="426">
        <v>0</v>
      </c>
      <c r="D55" s="426">
        <v>0</v>
      </c>
      <c r="E55" s="426">
        <f t="shared" si="2"/>
        <v>0</v>
      </c>
      <c r="F55" s="425"/>
    </row>
    <row r="56" spans="1:27" ht="24">
      <c r="A56" s="429" t="s">
        <v>663</v>
      </c>
      <c r="B56" s="430" t="s">
        <v>664</v>
      </c>
      <c r="C56" s="426">
        <f>SUM(C57)</f>
        <v>76554</v>
      </c>
      <c r="D56" s="426">
        <f>SUM(D57)</f>
        <v>0</v>
      </c>
      <c r="E56" s="426">
        <f>SUM(E57)</f>
        <v>76554</v>
      </c>
      <c r="F56" s="426">
        <f>SUM(F57)</f>
        <v>0</v>
      </c>
      <c r="AA56" s="435">
        <f>'справка №1-БАЛАНС'!G42</f>
        <v>76554</v>
      </c>
    </row>
    <row r="57" spans="1:6" ht="15">
      <c r="A57" s="429" t="s">
        <v>665</v>
      </c>
      <c r="B57" s="430" t="s">
        <v>666</v>
      </c>
      <c r="C57" s="426">
        <f>'справка №1-БАЛАНС'!G42</f>
        <v>76554</v>
      </c>
      <c r="D57" s="426">
        <v>0</v>
      </c>
      <c r="E57" s="426">
        <f t="shared" si="2"/>
        <v>76554</v>
      </c>
      <c r="F57" s="425">
        <v>0</v>
      </c>
    </row>
    <row r="58" spans="1:6" ht="15">
      <c r="A58" s="443" t="s">
        <v>667</v>
      </c>
      <c r="B58" s="430" t="s">
        <v>668</v>
      </c>
      <c r="C58" s="426">
        <v>0</v>
      </c>
      <c r="D58" s="426">
        <v>0</v>
      </c>
      <c r="E58" s="426">
        <f t="shared" si="2"/>
        <v>0</v>
      </c>
      <c r="F58" s="425"/>
    </row>
    <row r="59" spans="1:6" ht="15">
      <c r="A59" s="443" t="s">
        <v>669</v>
      </c>
      <c r="B59" s="430" t="s">
        <v>670</v>
      </c>
      <c r="C59" s="426">
        <v>0</v>
      </c>
      <c r="D59" s="426">
        <v>0</v>
      </c>
      <c r="E59" s="426">
        <f t="shared" si="2"/>
        <v>0</v>
      </c>
      <c r="F59" s="425"/>
    </row>
    <row r="60" spans="1:6" ht="15">
      <c r="A60" s="443" t="s">
        <v>667</v>
      </c>
      <c r="B60" s="430" t="s">
        <v>671</v>
      </c>
      <c r="C60" s="426">
        <v>0</v>
      </c>
      <c r="D60" s="426">
        <v>0</v>
      </c>
      <c r="E60" s="426">
        <f t="shared" si="2"/>
        <v>0</v>
      </c>
      <c r="F60" s="425"/>
    </row>
    <row r="61" spans="1:6" ht="15">
      <c r="A61" s="429" t="s">
        <v>130</v>
      </c>
      <c r="B61" s="430" t="s">
        <v>672</v>
      </c>
      <c r="C61" s="426">
        <v>0</v>
      </c>
      <c r="D61" s="426">
        <v>0</v>
      </c>
      <c r="E61" s="426">
        <f t="shared" si="2"/>
        <v>0</v>
      </c>
      <c r="F61" s="444"/>
    </row>
    <row r="62" spans="1:6" ht="15">
      <c r="A62" s="429" t="s">
        <v>133</v>
      </c>
      <c r="B62" s="430" t="s">
        <v>673</v>
      </c>
      <c r="C62" s="426"/>
      <c r="D62" s="426">
        <v>0</v>
      </c>
      <c r="E62" s="426">
        <f t="shared" si="2"/>
        <v>0</v>
      </c>
      <c r="F62" s="444"/>
    </row>
    <row r="63" spans="1:6" ht="15">
      <c r="A63" s="429" t="s">
        <v>674</v>
      </c>
      <c r="B63" s="430" t="s">
        <v>675</v>
      </c>
      <c r="C63" s="426">
        <v>0</v>
      </c>
      <c r="D63" s="426">
        <v>0</v>
      </c>
      <c r="E63" s="426">
        <f t="shared" si="2"/>
        <v>0</v>
      </c>
      <c r="F63" s="444"/>
    </row>
    <row r="64" spans="1:27" ht="15">
      <c r="A64" s="429" t="s">
        <v>676</v>
      </c>
      <c r="B64" s="430" t="s">
        <v>677</v>
      </c>
      <c r="C64" s="426">
        <f>C65</f>
        <v>3644</v>
      </c>
      <c r="D64" s="426">
        <v>0</v>
      </c>
      <c r="E64" s="436">
        <f t="shared" si="2"/>
        <v>3644</v>
      </c>
      <c r="F64" s="425">
        <f>SUM(F65)</f>
        <v>0</v>
      </c>
      <c r="AA64" s="435">
        <f>'справка №1-БАЛАНС'!G49</f>
        <v>3644</v>
      </c>
    </row>
    <row r="65" spans="1:6" ht="15">
      <c r="A65" s="429" t="s">
        <v>678</v>
      </c>
      <c r="B65" s="430" t="s">
        <v>679</v>
      </c>
      <c r="C65" s="426">
        <f>'справка №1-БАЛАНС'!G49</f>
        <v>3644</v>
      </c>
      <c r="D65" s="426">
        <v>0</v>
      </c>
      <c r="E65" s="432">
        <f t="shared" si="2"/>
        <v>3644</v>
      </c>
      <c r="F65" s="444"/>
    </row>
    <row r="66" spans="1:6" ht="15">
      <c r="A66" s="431" t="s">
        <v>680</v>
      </c>
      <c r="B66" s="424" t="s">
        <v>681</v>
      </c>
      <c r="C66" s="437">
        <f>C52+C56+C62+C64</f>
        <v>80198</v>
      </c>
      <c r="D66" s="426">
        <v>0</v>
      </c>
      <c r="E66" s="432">
        <f t="shared" si="2"/>
        <v>80198</v>
      </c>
      <c r="F66" s="432">
        <f>F52+F56+F61+F62+F63+F64</f>
        <v>0</v>
      </c>
    </row>
    <row r="67" spans="1:6" ht="15">
      <c r="A67" s="423" t="s">
        <v>682</v>
      </c>
      <c r="B67" s="428"/>
      <c r="C67" s="426">
        <v>0</v>
      </c>
      <c r="D67" s="426">
        <v>0</v>
      </c>
      <c r="E67" s="426"/>
      <c r="F67" s="442"/>
    </row>
    <row r="68" spans="1:27" ht="15">
      <c r="A68" s="429" t="s">
        <v>683</v>
      </c>
      <c r="B68" s="445" t="s">
        <v>684</v>
      </c>
      <c r="C68" s="426">
        <f>'справка №1-БАЛАНС'!G51</f>
        <v>1823</v>
      </c>
      <c r="D68" s="426">
        <v>0</v>
      </c>
      <c r="E68" s="432">
        <f>C68-D68</f>
        <v>1823</v>
      </c>
      <c r="F68" s="446"/>
      <c r="AA68" s="435">
        <f>'справка №1-БАЛАНС'!G51</f>
        <v>1823</v>
      </c>
    </row>
    <row r="69" spans="1:6" ht="15">
      <c r="A69" s="423"/>
      <c r="B69" s="428"/>
      <c r="C69" s="426"/>
      <c r="D69" s="426">
        <v>0</v>
      </c>
      <c r="E69" s="426"/>
      <c r="F69" s="442"/>
    </row>
    <row r="70" spans="1:6" ht="15">
      <c r="A70" s="423" t="s">
        <v>685</v>
      </c>
      <c r="B70" s="434"/>
      <c r="C70" s="426" t="s">
        <v>149</v>
      </c>
      <c r="D70" s="426">
        <v>0</v>
      </c>
      <c r="E70" s="426"/>
      <c r="F70" s="442"/>
    </row>
    <row r="71" spans="1:27" ht="24">
      <c r="A71" s="429" t="s">
        <v>656</v>
      </c>
      <c r="B71" s="430" t="s">
        <v>686</v>
      </c>
      <c r="C71" s="426">
        <f>C72+C73+C74</f>
        <v>6239</v>
      </c>
      <c r="D71" s="426">
        <f>C71</f>
        <v>6239</v>
      </c>
      <c r="E71" s="426">
        <f>SUM(E72:E74)</f>
        <v>0</v>
      </c>
      <c r="F71" s="426">
        <f>SUM(F72:F74)</f>
        <v>0</v>
      </c>
      <c r="AA71" s="435">
        <f>'справка №1-БАЛАНС'!G60</f>
        <v>6239</v>
      </c>
    </row>
    <row r="72" spans="1:6" ht="15">
      <c r="A72" s="429" t="s">
        <v>687</v>
      </c>
      <c r="B72" s="430" t="s">
        <v>688</v>
      </c>
      <c r="C72" s="426"/>
      <c r="D72" s="426">
        <f aca="true" t="shared" si="3" ref="D72:D95">C72</f>
        <v>0</v>
      </c>
      <c r="E72" s="426">
        <f>C72-D72</f>
        <v>0</v>
      </c>
      <c r="F72" s="444"/>
    </row>
    <row r="73" spans="1:6" ht="15">
      <c r="A73" s="429" t="s">
        <v>689</v>
      </c>
      <c r="B73" s="430" t="s">
        <v>690</v>
      </c>
      <c r="C73" s="426">
        <v>0</v>
      </c>
      <c r="D73" s="426">
        <f t="shared" si="3"/>
        <v>0</v>
      </c>
      <c r="E73" s="426">
        <f>C73-D73</f>
        <v>0</v>
      </c>
      <c r="F73" s="444"/>
    </row>
    <row r="74" spans="1:6" ht="15">
      <c r="A74" s="447" t="s">
        <v>691</v>
      </c>
      <c r="B74" s="430" t="s">
        <v>692</v>
      </c>
      <c r="C74" s="426">
        <f>'справка №1-БАЛАНС'!G60</f>
        <v>6239</v>
      </c>
      <c r="D74" s="426">
        <f t="shared" si="3"/>
        <v>6239</v>
      </c>
      <c r="E74" s="426">
        <f>C74-D74</f>
        <v>0</v>
      </c>
      <c r="F74" s="444"/>
    </row>
    <row r="75" spans="1:27" ht="24">
      <c r="A75" s="429" t="s">
        <v>663</v>
      </c>
      <c r="B75" s="430" t="s">
        <v>693</v>
      </c>
      <c r="C75" s="426">
        <f>C76</f>
        <v>219074</v>
      </c>
      <c r="D75" s="426">
        <f t="shared" si="3"/>
        <v>219074</v>
      </c>
      <c r="E75" s="426">
        <f>E76+E78</f>
        <v>0</v>
      </c>
      <c r="F75" s="426">
        <f>F76+F78</f>
        <v>0</v>
      </c>
      <c r="AA75" s="435">
        <f>'справка №1-БАЛАНС'!G57</f>
        <v>219074</v>
      </c>
    </row>
    <row r="76" spans="1:6" ht="15">
      <c r="A76" s="429" t="s">
        <v>694</v>
      </c>
      <c r="B76" s="430" t="s">
        <v>695</v>
      </c>
      <c r="C76" s="426">
        <f>'справка №1-БАЛАНС'!G57</f>
        <v>219074</v>
      </c>
      <c r="D76" s="426">
        <f t="shared" si="3"/>
        <v>219074</v>
      </c>
      <c r="E76" s="426">
        <f>C76-D76</f>
        <v>0</v>
      </c>
      <c r="F76" s="425"/>
    </row>
    <row r="77" spans="1:6" ht="15">
      <c r="A77" s="429" t="s">
        <v>696</v>
      </c>
      <c r="B77" s="430" t="s">
        <v>697</v>
      </c>
      <c r="C77" s="426">
        <v>0</v>
      </c>
      <c r="D77" s="426">
        <f t="shared" si="3"/>
        <v>0</v>
      </c>
      <c r="E77" s="426">
        <f>C77-D77</f>
        <v>0</v>
      </c>
      <c r="F77" s="425"/>
    </row>
    <row r="78" spans="1:6" ht="15">
      <c r="A78" s="429" t="s">
        <v>698</v>
      </c>
      <c r="B78" s="430" t="s">
        <v>699</v>
      </c>
      <c r="C78" s="426"/>
      <c r="D78" s="426">
        <f t="shared" si="3"/>
        <v>0</v>
      </c>
      <c r="E78" s="426">
        <f>C78-D78</f>
        <v>0</v>
      </c>
      <c r="F78" s="425"/>
    </row>
    <row r="79" spans="1:6" ht="15">
      <c r="A79" s="429" t="s">
        <v>667</v>
      </c>
      <c r="B79" s="430" t="s">
        <v>700</v>
      </c>
      <c r="C79" s="426">
        <v>0</v>
      </c>
      <c r="D79" s="426">
        <f t="shared" si="3"/>
        <v>0</v>
      </c>
      <c r="E79" s="426">
        <f>C79-D79</f>
        <v>0</v>
      </c>
      <c r="F79" s="425"/>
    </row>
    <row r="80" spans="1:6" ht="15">
      <c r="A80" s="429" t="s">
        <v>701</v>
      </c>
      <c r="B80" s="430" t="s">
        <v>702</v>
      </c>
      <c r="C80" s="426">
        <v>0</v>
      </c>
      <c r="D80" s="426">
        <f t="shared" si="3"/>
        <v>0</v>
      </c>
      <c r="E80" s="426">
        <f>SUM(E81:E84)</f>
        <v>0</v>
      </c>
      <c r="F80" s="426">
        <f>SUM(F81:F84)</f>
        <v>0</v>
      </c>
    </row>
    <row r="81" spans="1:6" ht="15">
      <c r="A81" s="429" t="s">
        <v>703</v>
      </c>
      <c r="B81" s="430" t="s">
        <v>704</v>
      </c>
      <c r="C81" s="426">
        <v>0</v>
      </c>
      <c r="D81" s="426">
        <f t="shared" si="3"/>
        <v>0</v>
      </c>
      <c r="E81" s="426">
        <f>C81-D81</f>
        <v>0</v>
      </c>
      <c r="F81" s="425"/>
    </row>
    <row r="82" spans="1:6" ht="15">
      <c r="A82" s="429" t="s">
        <v>705</v>
      </c>
      <c r="B82" s="430" t="s">
        <v>706</v>
      </c>
      <c r="C82" s="426">
        <v>0</v>
      </c>
      <c r="D82" s="426">
        <f t="shared" si="3"/>
        <v>0</v>
      </c>
      <c r="E82" s="426">
        <f>C82-D82</f>
        <v>0</v>
      </c>
      <c r="F82" s="425"/>
    </row>
    <row r="83" spans="1:6" ht="24">
      <c r="A83" s="429" t="s">
        <v>707</v>
      </c>
      <c r="B83" s="430" t="s">
        <v>708</v>
      </c>
      <c r="C83" s="426">
        <v>0</v>
      </c>
      <c r="D83" s="426">
        <f t="shared" si="3"/>
        <v>0</v>
      </c>
      <c r="E83" s="426">
        <f>C83-D83</f>
        <v>0</v>
      </c>
      <c r="F83" s="425"/>
    </row>
    <row r="84" spans="1:6" ht="15">
      <c r="A84" s="429" t="s">
        <v>709</v>
      </c>
      <c r="B84" s="430" t="s">
        <v>710</v>
      </c>
      <c r="C84" s="426"/>
      <c r="D84" s="426">
        <f t="shared" si="3"/>
        <v>0</v>
      </c>
      <c r="E84" s="426">
        <f>C84-D84</f>
        <v>0</v>
      </c>
      <c r="F84" s="425"/>
    </row>
    <row r="85" spans="1:6" ht="15">
      <c r="A85" s="429" t="s">
        <v>711</v>
      </c>
      <c r="B85" s="430" t="s">
        <v>712</v>
      </c>
      <c r="C85" s="426">
        <f>C86+C87+C88+C89+C90+C94</f>
        <v>185779</v>
      </c>
      <c r="D85" s="426">
        <f t="shared" si="3"/>
        <v>185779</v>
      </c>
      <c r="E85" s="426">
        <f>SUM(E86:E90)+E94</f>
        <v>0</v>
      </c>
      <c r="F85" s="426">
        <f>SUM(F86:F90)+F94</f>
        <v>0</v>
      </c>
    </row>
    <row r="86" spans="1:27" ht="15">
      <c r="A86" s="429" t="s">
        <v>713</v>
      </c>
      <c r="B86" s="430" t="s">
        <v>714</v>
      </c>
      <c r="C86" s="426">
        <f>'справка №1-БАЛАНС'!G61</f>
        <v>0</v>
      </c>
      <c r="D86" s="426">
        <f t="shared" si="3"/>
        <v>0</v>
      </c>
      <c r="E86" s="426">
        <f>C86-D86</f>
        <v>0</v>
      </c>
      <c r="F86" s="425"/>
      <c r="AA86" s="435">
        <f>'справка №1-БАЛАНС'!G61</f>
        <v>0</v>
      </c>
    </row>
    <row r="87" spans="1:27" ht="15">
      <c r="A87" s="429" t="s">
        <v>715</v>
      </c>
      <c r="B87" s="430" t="s">
        <v>716</v>
      </c>
      <c r="C87" s="426">
        <f>'справка №1-БАЛАНС'!G62</f>
        <v>79681</v>
      </c>
      <c r="D87" s="426">
        <f t="shared" si="3"/>
        <v>79681</v>
      </c>
      <c r="E87" s="426">
        <f>C87-D87</f>
        <v>0</v>
      </c>
      <c r="F87" s="425"/>
      <c r="AA87" s="435">
        <f>'справка №1-БАЛАНС'!G62</f>
        <v>79681</v>
      </c>
    </row>
    <row r="88" spans="1:27" ht="15">
      <c r="A88" s="429" t="s">
        <v>717</v>
      </c>
      <c r="B88" s="430" t="s">
        <v>718</v>
      </c>
      <c r="C88" s="426">
        <f>'справка №1-БАЛАНС'!G63</f>
        <v>94052</v>
      </c>
      <c r="D88" s="426">
        <f t="shared" si="3"/>
        <v>94052</v>
      </c>
      <c r="E88" s="426">
        <f>C88-D88</f>
        <v>0</v>
      </c>
      <c r="F88" s="425"/>
      <c r="AA88" s="435">
        <f>'справка №1-БАЛАНС'!G63</f>
        <v>94052</v>
      </c>
    </row>
    <row r="89" spans="1:27" ht="15">
      <c r="A89" s="429" t="s">
        <v>719</v>
      </c>
      <c r="B89" s="430" t="s">
        <v>720</v>
      </c>
      <c r="C89" s="426">
        <f>'справка №1-БАЛАНС'!G64</f>
        <v>3369</v>
      </c>
      <c r="D89" s="426">
        <f t="shared" si="3"/>
        <v>3369</v>
      </c>
      <c r="E89" s="426">
        <f>C89-D89</f>
        <v>0</v>
      </c>
      <c r="F89" s="425"/>
      <c r="AA89" s="435">
        <f>'справка №1-БАЛАНС'!G64</f>
        <v>3369</v>
      </c>
    </row>
    <row r="90" spans="1:28" ht="15">
      <c r="A90" s="429" t="s">
        <v>721</v>
      </c>
      <c r="B90" s="430" t="s">
        <v>722</v>
      </c>
      <c r="C90" s="426">
        <f>C91+C92+C93</f>
        <v>4715</v>
      </c>
      <c r="D90" s="426">
        <f t="shared" si="3"/>
        <v>4715</v>
      </c>
      <c r="E90" s="426">
        <v>0</v>
      </c>
      <c r="F90" s="426">
        <f>SUM(F91:F93)</f>
        <v>0</v>
      </c>
      <c r="AA90" s="435">
        <f>'справка №1-БАЛАНС'!G66</f>
        <v>4715</v>
      </c>
      <c r="AB90" s="435">
        <f>AA90-C90</f>
        <v>0</v>
      </c>
    </row>
    <row r="91" spans="1:6" ht="15">
      <c r="A91" s="429" t="s">
        <v>723</v>
      </c>
      <c r="B91" s="430" t="s">
        <v>724</v>
      </c>
      <c r="C91" s="426">
        <v>39</v>
      </c>
      <c r="D91" s="426">
        <f t="shared" si="3"/>
        <v>39</v>
      </c>
      <c r="E91" s="426">
        <f>C91-D91</f>
        <v>0</v>
      </c>
      <c r="F91" s="425"/>
    </row>
    <row r="92" spans="1:6" ht="15">
      <c r="A92" s="429" t="s">
        <v>631</v>
      </c>
      <c r="B92" s="430" t="s">
        <v>725</v>
      </c>
      <c r="C92" s="426">
        <v>2639</v>
      </c>
      <c r="D92" s="426">
        <f t="shared" si="3"/>
        <v>2639</v>
      </c>
      <c r="E92" s="426">
        <f>C92-D92</f>
        <v>0</v>
      </c>
      <c r="F92" s="425"/>
    </row>
    <row r="93" spans="1:6" ht="15">
      <c r="A93" s="429" t="s">
        <v>635</v>
      </c>
      <c r="B93" s="430" t="s">
        <v>726</v>
      </c>
      <c r="C93" s="426">
        <v>2037</v>
      </c>
      <c r="D93" s="426">
        <f t="shared" si="3"/>
        <v>2037</v>
      </c>
      <c r="E93" s="426">
        <f>C93-D93</f>
        <v>0</v>
      </c>
      <c r="F93" s="425"/>
    </row>
    <row r="94" spans="1:27" ht="15">
      <c r="A94" s="429" t="s">
        <v>727</v>
      </c>
      <c r="B94" s="430" t="s">
        <v>728</v>
      </c>
      <c r="C94" s="426">
        <f>'справка №1-БАЛАНС'!G65</f>
        <v>3962</v>
      </c>
      <c r="D94" s="426">
        <f t="shared" si="3"/>
        <v>3962</v>
      </c>
      <c r="E94" s="426">
        <f>C94-D94</f>
        <v>0</v>
      </c>
      <c r="F94" s="425"/>
      <c r="AA94" s="435">
        <f>'справка №1-БАЛАНС'!G65</f>
        <v>3962</v>
      </c>
    </row>
    <row r="95" spans="1:6" ht="15">
      <c r="A95" s="429" t="s">
        <v>729</v>
      </c>
      <c r="B95" s="430" t="s">
        <v>730</v>
      </c>
      <c r="C95" s="426">
        <f>'справка №1-БАЛАНС'!G67+'справка №1-БАЛАНС'!G68</f>
        <v>5084</v>
      </c>
      <c r="D95" s="426">
        <f t="shared" si="3"/>
        <v>5084</v>
      </c>
      <c r="E95" s="426">
        <f>C95-D95</f>
        <v>0</v>
      </c>
      <c r="F95" s="444"/>
    </row>
    <row r="96" spans="1:27" ht="15">
      <c r="A96" s="431" t="s">
        <v>731</v>
      </c>
      <c r="B96" s="445" t="s">
        <v>732</v>
      </c>
      <c r="C96" s="426">
        <f>C71+C75+C80+C85+C95</f>
        <v>416176</v>
      </c>
      <c r="D96" s="426">
        <f>D71+D75+D80+D85+D95</f>
        <v>416176</v>
      </c>
      <c r="E96" s="426">
        <f>E85+E80+E75+E71+E95</f>
        <v>0</v>
      </c>
      <c r="F96" s="426">
        <f>F85+F80+F75+F71+F95</f>
        <v>0</v>
      </c>
      <c r="AA96" s="435">
        <f>'справка №1-БАЛАНС'!G69</f>
        <v>416176</v>
      </c>
    </row>
    <row r="97" spans="1:28" ht="14.25">
      <c r="A97" s="423" t="s">
        <v>733</v>
      </c>
      <c r="B97" s="428" t="s">
        <v>734</v>
      </c>
      <c r="C97" s="437">
        <f>C66+C96+C68</f>
        <v>498197</v>
      </c>
      <c r="D97" s="437">
        <f>D66+D96+D68</f>
        <v>416176</v>
      </c>
      <c r="E97" s="437">
        <f>E66+E96+E68</f>
        <v>82021</v>
      </c>
      <c r="F97" s="437">
        <f>F96+F68+F66</f>
        <v>0</v>
      </c>
      <c r="AA97" s="435">
        <f>'справка №1-БАЛАНС'!G69+'справка №1-БАЛАНС'!G47+'справка №1-БАЛАНС'!G51+'справка №1-БАЛАНС'!G49</f>
        <v>498197</v>
      </c>
      <c r="AB97" s="435">
        <f>AA97-C97</f>
        <v>0</v>
      </c>
    </row>
    <row r="98" spans="1:6" ht="12">
      <c r="A98" s="448"/>
      <c r="B98" s="449"/>
      <c r="C98" s="450">
        <v>0</v>
      </c>
      <c r="D98" s="450"/>
      <c r="E98" s="450"/>
      <c r="F98" s="433"/>
    </row>
    <row r="99" spans="1:6" ht="12">
      <c r="A99" s="438" t="s">
        <v>735</v>
      </c>
      <c r="B99" s="451"/>
      <c r="C99" s="450">
        <v>0</v>
      </c>
      <c r="D99" s="450"/>
      <c r="E99" s="450"/>
      <c r="F99" s="452" t="s">
        <v>500</v>
      </c>
    </row>
    <row r="100" spans="1:6" ht="24">
      <c r="A100" s="419" t="s">
        <v>443</v>
      </c>
      <c r="B100" s="428" t="s">
        <v>444</v>
      </c>
      <c r="C100" s="453" t="s">
        <v>837</v>
      </c>
      <c r="D100" s="453" t="s">
        <v>836</v>
      </c>
      <c r="E100" s="453" t="s">
        <v>736</v>
      </c>
      <c r="F100" s="453" t="s">
        <v>737</v>
      </c>
    </row>
    <row r="101" spans="1:6" ht="12">
      <c r="A101" s="419" t="s">
        <v>11</v>
      </c>
      <c r="B101" s="428" t="s">
        <v>12</v>
      </c>
      <c r="C101" s="454">
        <v>0</v>
      </c>
      <c r="D101" s="454"/>
      <c r="E101" s="453">
        <v>3</v>
      </c>
      <c r="F101" s="455">
        <v>4</v>
      </c>
    </row>
    <row r="102" spans="1:6" ht="15">
      <c r="A102" s="429" t="s">
        <v>738</v>
      </c>
      <c r="B102" s="430" t="s">
        <v>739</v>
      </c>
      <c r="C102" s="426">
        <v>0</v>
      </c>
      <c r="D102" s="426"/>
      <c r="E102" s="425"/>
      <c r="F102" s="442">
        <f>C102+D102-E102</f>
        <v>0</v>
      </c>
    </row>
    <row r="103" spans="1:6" ht="15">
      <c r="A103" s="429" t="s">
        <v>740</v>
      </c>
      <c r="B103" s="430" t="s">
        <v>741</v>
      </c>
      <c r="C103" s="426">
        <v>0</v>
      </c>
      <c r="D103" s="426"/>
      <c r="E103" s="425"/>
      <c r="F103" s="442">
        <f>C103+D103-E103</f>
        <v>0</v>
      </c>
    </row>
    <row r="104" spans="1:6" ht="15">
      <c r="A104" s="429" t="s">
        <v>742</v>
      </c>
      <c r="B104" s="430" t="s">
        <v>743</v>
      </c>
      <c r="C104" s="426"/>
      <c r="D104" s="426"/>
      <c r="E104" s="456"/>
      <c r="F104" s="442">
        <f>C104+D104-E104</f>
        <v>0</v>
      </c>
    </row>
    <row r="105" spans="1:27" ht="14.25">
      <c r="A105" s="457" t="s">
        <v>744</v>
      </c>
      <c r="B105" s="428" t="s">
        <v>745</v>
      </c>
      <c r="C105" s="437">
        <f>SUM(C102:C104)</f>
        <v>0</v>
      </c>
      <c r="D105" s="437">
        <f>SUM(D102:D104)</f>
        <v>0</v>
      </c>
      <c r="E105" s="437">
        <f>SUM(E102:E104)</f>
        <v>0</v>
      </c>
      <c r="F105" s="437">
        <f>SUM(F102:F104)</f>
        <v>0</v>
      </c>
      <c r="AA105" s="435">
        <f>'справка №1-БАЛАНС'!G68</f>
        <v>0</v>
      </c>
    </row>
    <row r="106" spans="1:6" ht="12">
      <c r="A106" s="458" t="s">
        <v>746</v>
      </c>
      <c r="B106" s="459"/>
      <c r="C106" s="460"/>
      <c r="D106" s="460"/>
      <c r="E106" s="460"/>
      <c r="F106" s="420"/>
    </row>
    <row r="107" spans="1:6" ht="12">
      <c r="A107" s="565" t="s">
        <v>747</v>
      </c>
      <c r="B107" s="565"/>
      <c r="C107" s="565"/>
      <c r="D107" s="565"/>
      <c r="E107" s="565"/>
      <c r="F107" s="565"/>
    </row>
    <row r="108" spans="1:6" ht="12">
      <c r="A108" s="438"/>
      <c r="B108" s="439"/>
      <c r="C108" s="460"/>
      <c r="D108" s="460"/>
      <c r="E108" s="460"/>
      <c r="F108" s="420"/>
    </row>
    <row r="109" spans="1:6" ht="14.25">
      <c r="A109" s="558" t="str">
        <f>'справка №1-БАЛАНС'!A96</f>
        <v>Дата на съставяне: 31.08.2013 г.</v>
      </c>
      <c r="B109" s="558"/>
      <c r="C109" s="559" t="s">
        <v>847</v>
      </c>
      <c r="D109" s="559"/>
      <c r="E109" s="559"/>
      <c r="F109" s="559"/>
    </row>
  </sheetData>
  <sheetProtection/>
  <mergeCells count="6">
    <mergeCell ref="A109:B109"/>
    <mergeCell ref="C109:F109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 F81:F84 F76:F79 F86:F89 E102:E104 F91:F95 C9:D9 F53:F55 F72:F74 F57:F6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72" r:id="rId1"/>
  <ignoredErrors>
    <ignoredError sqref="E75 E80 E85 E56" formula="1"/>
    <ignoredError sqref="F6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showZeros="0" view="pageBreakPreview" zoomScaleSheetLayoutView="100" zoomScalePageLayoutView="0" workbookViewId="0" topLeftCell="A1">
      <selection activeCell="E46" sqref="E46"/>
    </sheetView>
  </sheetViews>
  <sheetFormatPr defaultColWidth="10.75390625" defaultRowHeight="12.75"/>
  <cols>
    <col min="1" max="1" width="52.75390625" style="23" customWidth="1"/>
    <col min="2" max="2" width="9.125" style="44" customWidth="1"/>
    <col min="3" max="3" width="12.875" style="23" customWidth="1"/>
    <col min="4" max="4" width="13.75390625" style="23" customWidth="1"/>
    <col min="5" max="5" width="12.875" style="23" customWidth="1"/>
    <col min="6" max="6" width="11.375" style="23" customWidth="1"/>
    <col min="7" max="7" width="12.375" style="23" customWidth="1"/>
    <col min="8" max="8" width="15.875" style="23" customWidth="1"/>
    <col min="9" max="9" width="14.00390625" style="23" customWidth="1"/>
    <col min="10" max="16384" width="10.75390625" style="23" customWidth="1"/>
  </cols>
  <sheetData>
    <row r="1" spans="1:9" ht="12.75" customHeight="1">
      <c r="A1" s="30"/>
      <c r="B1" s="31"/>
      <c r="C1" s="32"/>
      <c r="D1" s="568" t="s">
        <v>828</v>
      </c>
      <c r="E1" s="568"/>
      <c r="F1" s="568"/>
      <c r="G1" s="32"/>
      <c r="H1" s="30"/>
      <c r="I1" s="30"/>
    </row>
    <row r="2" spans="1:9" ht="12">
      <c r="A2" s="30"/>
      <c r="B2" s="31"/>
      <c r="C2" s="33" t="s">
        <v>748</v>
      </c>
      <c r="D2" s="33"/>
      <c r="E2" s="33"/>
      <c r="F2" s="33"/>
      <c r="G2" s="33"/>
      <c r="H2" s="30"/>
      <c r="I2" s="30"/>
    </row>
    <row r="3" spans="1:9" ht="15">
      <c r="A3" s="38" t="s">
        <v>368</v>
      </c>
      <c r="B3" s="566" t="str">
        <f>'справка №1-БАЛАНС'!E2</f>
        <v>ХОЛДИНГ ПЪТИЩА АД</v>
      </c>
      <c r="C3" s="566"/>
      <c r="D3" s="566"/>
      <c r="E3" s="566"/>
      <c r="F3" s="566"/>
      <c r="G3" s="567" t="s">
        <v>1</v>
      </c>
      <c r="H3" s="567"/>
      <c r="I3" s="45">
        <v>121671772</v>
      </c>
    </row>
    <row r="4" spans="1:9" ht="14.25">
      <c r="A4" s="39" t="s">
        <v>3</v>
      </c>
      <c r="B4" s="570">
        <f>'справка №4-ОСК'!B5:E5</f>
        <v>41455</v>
      </c>
      <c r="C4" s="570"/>
      <c r="D4" s="570"/>
      <c r="E4" s="570"/>
      <c r="F4" s="570"/>
      <c r="G4" s="571" t="s">
        <v>2</v>
      </c>
      <c r="H4" s="572"/>
      <c r="I4" s="45">
        <v>113</v>
      </c>
    </row>
    <row r="5" spans="1:9" ht="12">
      <c r="A5" s="37"/>
      <c r="B5" s="40"/>
      <c r="C5" s="36"/>
      <c r="D5" s="36"/>
      <c r="E5" s="36"/>
      <c r="F5" s="36"/>
      <c r="G5" s="36"/>
      <c r="H5" s="36"/>
      <c r="I5" s="37" t="s">
        <v>749</v>
      </c>
    </row>
    <row r="6" spans="1:10" ht="12">
      <c r="A6" s="24" t="s">
        <v>443</v>
      </c>
      <c r="B6" s="4"/>
      <c r="C6" s="24" t="s">
        <v>750</v>
      </c>
      <c r="D6" s="25"/>
      <c r="E6" s="26"/>
      <c r="F6" s="27" t="s">
        <v>751</v>
      </c>
      <c r="G6" s="27"/>
      <c r="H6" s="27"/>
      <c r="I6" s="27"/>
      <c r="J6" s="41"/>
    </row>
    <row r="7" spans="1:10" ht="36">
      <c r="A7" s="24"/>
      <c r="B7" s="6" t="s">
        <v>6</v>
      </c>
      <c r="C7" s="7" t="s">
        <v>752</v>
      </c>
      <c r="D7" s="7" t="s">
        <v>753</v>
      </c>
      <c r="E7" s="7" t="s">
        <v>754</v>
      </c>
      <c r="F7" s="26" t="s">
        <v>755</v>
      </c>
      <c r="G7" s="28" t="s">
        <v>756</v>
      </c>
      <c r="H7" s="28"/>
      <c r="I7" s="28" t="s">
        <v>757</v>
      </c>
      <c r="J7" s="41"/>
    </row>
    <row r="8" spans="1:10" ht="12">
      <c r="A8" s="24"/>
      <c r="B8" s="8"/>
      <c r="C8" s="9"/>
      <c r="D8" s="9"/>
      <c r="E8" s="9"/>
      <c r="F8" s="26"/>
      <c r="G8" s="5" t="s">
        <v>511</v>
      </c>
      <c r="H8" s="5" t="s">
        <v>512</v>
      </c>
      <c r="I8" s="28"/>
      <c r="J8" s="41"/>
    </row>
    <row r="9" spans="1:10" ht="12">
      <c r="A9" s="10" t="s">
        <v>11</v>
      </c>
      <c r="B9" s="11" t="s">
        <v>12</v>
      </c>
      <c r="C9" s="12">
        <v>1</v>
      </c>
      <c r="D9" s="12">
        <v>2</v>
      </c>
      <c r="E9" s="12">
        <v>3</v>
      </c>
      <c r="F9" s="10">
        <v>4</v>
      </c>
      <c r="G9" s="10">
        <v>5</v>
      </c>
      <c r="H9" s="10">
        <v>6</v>
      </c>
      <c r="I9" s="10">
        <v>7</v>
      </c>
      <c r="J9" s="42"/>
    </row>
    <row r="10" spans="1:10" ht="12">
      <c r="A10" s="13" t="s">
        <v>758</v>
      </c>
      <c r="B10" s="14"/>
      <c r="C10" s="46"/>
      <c r="D10" s="46"/>
      <c r="E10" s="46"/>
      <c r="F10" s="46"/>
      <c r="G10" s="46"/>
      <c r="H10" s="46"/>
      <c r="I10" s="46"/>
      <c r="J10" s="42"/>
    </row>
    <row r="11" spans="1:10" ht="15">
      <c r="A11" s="1" t="s">
        <v>759</v>
      </c>
      <c r="B11" s="15" t="s">
        <v>760</v>
      </c>
      <c r="C11" s="47"/>
      <c r="D11" s="48"/>
      <c r="E11" s="48">
        <v>0</v>
      </c>
      <c r="F11" s="48"/>
      <c r="G11" s="48">
        <v>0</v>
      </c>
      <c r="H11" s="48">
        <v>0</v>
      </c>
      <c r="I11" s="49">
        <f aca="true" t="shared" si="0" ref="I11:I16">F11+G11-H11</f>
        <v>0</v>
      </c>
      <c r="J11" s="42"/>
    </row>
    <row r="12" spans="1:10" ht="12">
      <c r="A12" s="1" t="s">
        <v>761</v>
      </c>
      <c r="B12" s="15" t="s">
        <v>762</v>
      </c>
      <c r="C12" s="48"/>
      <c r="D12" s="48"/>
      <c r="E12" s="48"/>
      <c r="F12" s="48"/>
      <c r="G12" s="48"/>
      <c r="H12" s="48"/>
      <c r="I12" s="49">
        <f t="shared" si="0"/>
        <v>0</v>
      </c>
      <c r="J12" s="42"/>
    </row>
    <row r="13" spans="1:10" ht="12">
      <c r="A13" s="1" t="s">
        <v>567</v>
      </c>
      <c r="B13" s="15" t="s">
        <v>763</v>
      </c>
      <c r="C13" s="48"/>
      <c r="D13" s="48"/>
      <c r="E13" s="48"/>
      <c r="F13" s="48"/>
      <c r="G13" s="48"/>
      <c r="H13" s="48"/>
      <c r="I13" s="49">
        <f t="shared" si="0"/>
        <v>0</v>
      </c>
      <c r="J13" s="42"/>
    </row>
    <row r="14" spans="1:10" ht="12">
      <c r="A14" s="1" t="s">
        <v>764</v>
      </c>
      <c r="B14" s="15" t="s">
        <v>765</v>
      </c>
      <c r="C14" s="48"/>
      <c r="D14" s="48"/>
      <c r="E14" s="48"/>
      <c r="F14" s="48"/>
      <c r="G14" s="48"/>
      <c r="H14" s="48"/>
      <c r="I14" s="49">
        <f t="shared" si="0"/>
        <v>0</v>
      </c>
      <c r="J14" s="42"/>
    </row>
    <row r="15" spans="1:10" ht="12">
      <c r="A15" s="1" t="s">
        <v>71</v>
      </c>
      <c r="B15" s="15" t="s">
        <v>766</v>
      </c>
      <c r="C15" s="48">
        <v>5</v>
      </c>
      <c r="D15" s="48"/>
      <c r="E15" s="48"/>
      <c r="F15" s="48">
        <v>5</v>
      </c>
      <c r="G15" s="48"/>
      <c r="H15" s="48"/>
      <c r="I15" s="49">
        <f t="shared" si="0"/>
        <v>5</v>
      </c>
      <c r="J15" s="42"/>
    </row>
    <row r="16" spans="1:10" ht="12">
      <c r="A16" s="16" t="s">
        <v>536</v>
      </c>
      <c r="B16" s="17" t="s">
        <v>767</v>
      </c>
      <c r="C16" s="51">
        <f aca="true" t="shared" si="1" ref="C16:H16">C11+C12+C14+C15</f>
        <v>5</v>
      </c>
      <c r="D16" s="51">
        <f t="shared" si="1"/>
        <v>0</v>
      </c>
      <c r="E16" s="51">
        <f t="shared" si="1"/>
        <v>0</v>
      </c>
      <c r="F16" s="51">
        <f t="shared" si="1"/>
        <v>5</v>
      </c>
      <c r="G16" s="51">
        <f t="shared" si="1"/>
        <v>0</v>
      </c>
      <c r="H16" s="51">
        <f t="shared" si="1"/>
        <v>0</v>
      </c>
      <c r="I16" s="50">
        <f t="shared" si="0"/>
        <v>5</v>
      </c>
      <c r="J16" s="42"/>
    </row>
    <row r="17" spans="1:10" ht="12">
      <c r="A17" s="13" t="s">
        <v>768</v>
      </c>
      <c r="B17" s="18"/>
      <c r="C17" s="49"/>
      <c r="D17" s="49"/>
      <c r="E17" s="49"/>
      <c r="F17" s="49"/>
      <c r="G17" s="49"/>
      <c r="H17" s="49"/>
      <c r="I17" s="49"/>
      <c r="J17" s="42"/>
    </row>
    <row r="18" spans="1:10" ht="12">
      <c r="A18" s="1" t="s">
        <v>759</v>
      </c>
      <c r="B18" s="15" t="s">
        <v>769</v>
      </c>
      <c r="C18" s="48">
        <v>0</v>
      </c>
      <c r="D18" s="48"/>
      <c r="E18" s="48">
        <v>0</v>
      </c>
      <c r="F18" s="48">
        <v>0</v>
      </c>
      <c r="G18" s="48">
        <v>0</v>
      </c>
      <c r="H18" s="48">
        <v>0</v>
      </c>
      <c r="I18" s="49">
        <f aca="true" t="shared" si="2" ref="I18:I25">F18+G18-H18</f>
        <v>0</v>
      </c>
      <c r="J18" s="43"/>
    </row>
    <row r="19" spans="1:10" ht="12">
      <c r="A19" s="1" t="s">
        <v>770</v>
      </c>
      <c r="B19" s="15" t="s">
        <v>771</v>
      </c>
      <c r="C19" s="48"/>
      <c r="D19" s="48"/>
      <c r="E19" s="48"/>
      <c r="F19" s="48"/>
      <c r="G19" s="48"/>
      <c r="H19" s="48"/>
      <c r="I19" s="49">
        <f t="shared" si="2"/>
        <v>0</v>
      </c>
      <c r="J19" s="43"/>
    </row>
    <row r="20" spans="1:10" ht="12">
      <c r="A20" s="1" t="s">
        <v>772</v>
      </c>
      <c r="B20" s="15" t="s">
        <v>773</v>
      </c>
      <c r="C20" s="48"/>
      <c r="D20" s="48"/>
      <c r="E20" s="48"/>
      <c r="F20" s="48"/>
      <c r="G20" s="48"/>
      <c r="H20" s="48"/>
      <c r="I20" s="49">
        <f t="shared" si="2"/>
        <v>0</v>
      </c>
      <c r="J20" s="43"/>
    </row>
    <row r="21" spans="1:10" ht="12">
      <c r="A21" s="1" t="s">
        <v>774</v>
      </c>
      <c r="B21" s="15" t="s">
        <v>775</v>
      </c>
      <c r="C21" s="48"/>
      <c r="D21" s="48"/>
      <c r="E21" s="48"/>
      <c r="F21" s="52"/>
      <c r="G21" s="48"/>
      <c r="H21" s="48"/>
      <c r="I21" s="49">
        <f t="shared" si="2"/>
        <v>0</v>
      </c>
      <c r="J21" s="43"/>
    </row>
    <row r="22" spans="1:10" ht="12">
      <c r="A22" s="1" t="s">
        <v>776</v>
      </c>
      <c r="B22" s="15" t="s">
        <v>777</v>
      </c>
      <c r="C22" s="48"/>
      <c r="D22" s="48"/>
      <c r="E22" s="48"/>
      <c r="F22" s="48"/>
      <c r="G22" s="48"/>
      <c r="H22" s="48"/>
      <c r="I22" s="49">
        <f t="shared" si="2"/>
        <v>0</v>
      </c>
      <c r="J22" s="43"/>
    </row>
    <row r="23" spans="1:10" ht="12">
      <c r="A23" s="1" t="s">
        <v>778</v>
      </c>
      <c r="B23" s="15" t="s">
        <v>779</v>
      </c>
      <c r="C23" s="48"/>
      <c r="D23" s="48"/>
      <c r="E23" s="48"/>
      <c r="F23" s="48"/>
      <c r="G23" s="48"/>
      <c r="H23" s="48"/>
      <c r="I23" s="49">
        <f t="shared" si="2"/>
        <v>0</v>
      </c>
      <c r="J23" s="43"/>
    </row>
    <row r="24" spans="1:10" ht="12">
      <c r="A24" s="19" t="s">
        <v>780</v>
      </c>
      <c r="B24" s="20" t="s">
        <v>781</v>
      </c>
      <c r="C24" s="48"/>
      <c r="D24" s="48"/>
      <c r="E24" s="48"/>
      <c r="F24" s="48"/>
      <c r="G24" s="48"/>
      <c r="H24" s="48"/>
      <c r="I24" s="49">
        <f t="shared" si="2"/>
        <v>0</v>
      </c>
      <c r="J24" s="43"/>
    </row>
    <row r="25" spans="1:10" ht="12">
      <c r="A25" s="16" t="s">
        <v>553</v>
      </c>
      <c r="B25" s="17" t="s">
        <v>782</v>
      </c>
      <c r="C25" s="51">
        <f aca="true" t="shared" si="3" ref="C25:H25">SUM(C18:C24)</f>
        <v>0</v>
      </c>
      <c r="D25" s="51">
        <f t="shared" si="3"/>
        <v>0</v>
      </c>
      <c r="E25" s="51">
        <f t="shared" si="3"/>
        <v>0</v>
      </c>
      <c r="F25" s="51">
        <f t="shared" si="3"/>
        <v>0</v>
      </c>
      <c r="G25" s="51">
        <f t="shared" si="3"/>
        <v>0</v>
      </c>
      <c r="H25" s="51">
        <f t="shared" si="3"/>
        <v>0</v>
      </c>
      <c r="I25" s="50">
        <f t="shared" si="2"/>
        <v>0</v>
      </c>
      <c r="J25" s="43"/>
    </row>
    <row r="26" spans="1:10" ht="12">
      <c r="A26" s="21"/>
      <c r="B26" s="22"/>
      <c r="C26" s="2"/>
      <c r="D26" s="3"/>
      <c r="E26" s="3"/>
      <c r="F26" s="3"/>
      <c r="G26" s="3"/>
      <c r="H26" s="3"/>
      <c r="I26" s="3"/>
      <c r="J26" s="43"/>
    </row>
    <row r="27" spans="1:10" ht="12">
      <c r="A27" s="29" t="s">
        <v>783</v>
      </c>
      <c r="B27" s="29"/>
      <c r="C27" s="29"/>
      <c r="D27" s="34"/>
      <c r="E27" s="34"/>
      <c r="F27" s="34"/>
      <c r="G27" s="34"/>
      <c r="H27" s="34"/>
      <c r="I27" s="34"/>
      <c r="J27" s="42"/>
    </row>
    <row r="28" spans="1:10" ht="12">
      <c r="A28" s="30"/>
      <c r="B28" s="31"/>
      <c r="C28" s="30"/>
      <c r="D28" s="35"/>
      <c r="E28" s="35"/>
      <c r="F28" s="35"/>
      <c r="G28" s="35"/>
      <c r="H28" s="35"/>
      <c r="I28" s="35"/>
      <c r="J28" s="42"/>
    </row>
    <row r="29" spans="1:10" ht="14.25">
      <c r="A29" s="53" t="str">
        <f>'справка №1-БАЛАНС'!A96</f>
        <v>Дата на съставяне: 31.08.2013 г.</v>
      </c>
      <c r="B29" s="573"/>
      <c r="C29" s="573"/>
      <c r="D29" s="54" t="s">
        <v>784</v>
      </c>
      <c r="E29" s="574"/>
      <c r="F29" s="574"/>
      <c r="G29" s="574"/>
      <c r="H29" s="55" t="s">
        <v>845</v>
      </c>
      <c r="I29" s="569"/>
      <c r="J29" s="569"/>
    </row>
  </sheetData>
  <sheetProtection/>
  <mergeCells count="8">
    <mergeCell ref="B3:F3"/>
    <mergeCell ref="G3:H3"/>
    <mergeCell ref="D1:F1"/>
    <mergeCell ref="I29:J29"/>
    <mergeCell ref="B4:F4"/>
    <mergeCell ref="G4:H4"/>
    <mergeCell ref="B29:C29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:H24 C11:H1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78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41"/>
  <sheetViews>
    <sheetView showZeros="0" tabSelected="1" zoomScalePageLayoutView="0" workbookViewId="0" topLeftCell="A19">
      <selection activeCell="C18" sqref="C18"/>
    </sheetView>
  </sheetViews>
  <sheetFormatPr defaultColWidth="9.25390625" defaultRowHeight="12.75"/>
  <cols>
    <col min="1" max="1" width="37.00390625" style="463" customWidth="1"/>
    <col min="2" max="2" width="10.375" style="463" customWidth="1"/>
    <col min="3" max="3" width="15.125" style="509" customWidth="1"/>
    <col min="4" max="4" width="14.875" style="509" customWidth="1"/>
    <col min="5" max="5" width="14.00390625" style="509" customWidth="1"/>
    <col min="6" max="6" width="16.125" style="509" customWidth="1"/>
    <col min="7" max="16384" width="9.25390625" style="463" customWidth="1"/>
  </cols>
  <sheetData>
    <row r="1" spans="1:6" ht="15.75" customHeight="1">
      <c r="A1" s="575" t="s">
        <v>835</v>
      </c>
      <c r="B1" s="575"/>
      <c r="C1" s="575"/>
      <c r="D1" s="462"/>
      <c r="E1" s="576" t="s">
        <v>832</v>
      </c>
      <c r="F1" s="576"/>
    </row>
    <row r="2" spans="1:8" ht="19.5" customHeight="1">
      <c r="A2" s="577"/>
      <c r="B2" s="578"/>
      <c r="C2" s="578"/>
      <c r="D2" s="464"/>
      <c r="E2" s="576" t="s">
        <v>833</v>
      </c>
      <c r="F2" s="576"/>
      <c r="G2" s="465"/>
      <c r="H2" s="465"/>
    </row>
    <row r="3" spans="1:8" ht="19.5" customHeight="1">
      <c r="A3" s="581" t="s">
        <v>856</v>
      </c>
      <c r="B3" s="581"/>
      <c r="C3" s="581"/>
      <c r="D3" s="581"/>
      <c r="E3" s="581"/>
      <c r="F3" s="581"/>
      <c r="G3" s="465"/>
      <c r="H3" s="465"/>
    </row>
    <row r="4" spans="1:8" ht="19.5" customHeight="1">
      <c r="A4" s="582" t="s">
        <v>857</v>
      </c>
      <c r="B4" s="582"/>
      <c r="C4" s="582"/>
      <c r="D4" s="582"/>
      <c r="E4" s="582"/>
      <c r="F4" s="582"/>
      <c r="G4" s="465"/>
      <c r="H4" s="465"/>
    </row>
    <row r="5" spans="1:8" ht="19.5" customHeight="1">
      <c r="A5" s="584">
        <f>'справка №1-БАЛАНС'!E4</f>
        <v>41455</v>
      </c>
      <c r="B5" s="582"/>
      <c r="C5" s="582"/>
      <c r="D5" s="582"/>
      <c r="E5" s="582"/>
      <c r="F5" s="582"/>
      <c r="G5" s="582"/>
      <c r="H5" s="465"/>
    </row>
    <row r="6" spans="1:8" ht="24.75" customHeight="1" thickBot="1">
      <c r="A6" s="583" t="s">
        <v>811</v>
      </c>
      <c r="B6" s="583"/>
      <c r="C6" s="583"/>
      <c r="D6" s="583"/>
      <c r="E6" s="583"/>
      <c r="F6" s="466" t="s">
        <v>812</v>
      </c>
      <c r="G6" s="465"/>
      <c r="H6" s="465"/>
    </row>
    <row r="7" spans="1:8" ht="71.25" customHeight="1" thickBot="1">
      <c r="A7" s="467" t="s">
        <v>813</v>
      </c>
      <c r="B7" s="468" t="s">
        <v>814</v>
      </c>
      <c r="C7" s="469" t="s">
        <v>815</v>
      </c>
      <c r="D7" s="469" t="s">
        <v>785</v>
      </c>
      <c r="E7" s="469" t="s">
        <v>816</v>
      </c>
      <c r="F7" s="470" t="s">
        <v>786</v>
      </c>
      <c r="G7" s="465"/>
      <c r="H7" s="471"/>
    </row>
    <row r="8" spans="1:8" ht="13.5" thickBot="1">
      <c r="A8" s="472" t="s">
        <v>11</v>
      </c>
      <c r="B8" s="473" t="s">
        <v>12</v>
      </c>
      <c r="C8" s="474">
        <v>1</v>
      </c>
      <c r="D8" s="475">
        <v>2</v>
      </c>
      <c r="E8" s="475">
        <v>3</v>
      </c>
      <c r="F8" s="476">
        <v>4</v>
      </c>
      <c r="G8" s="465"/>
      <c r="H8" s="465"/>
    </row>
    <row r="9" spans="1:8" ht="19.5" customHeight="1">
      <c r="A9" s="477" t="s">
        <v>787</v>
      </c>
      <c r="B9" s="478"/>
      <c r="C9" s="479"/>
      <c r="D9" s="479"/>
      <c r="E9" s="479"/>
      <c r="F9" s="480"/>
      <c r="G9" s="481"/>
      <c r="H9" s="465"/>
    </row>
    <row r="10" spans="1:8" ht="19.5" customHeight="1">
      <c r="A10" s="482" t="s">
        <v>788</v>
      </c>
      <c r="B10" s="483"/>
      <c r="C10" s="484"/>
      <c r="D10" s="484"/>
      <c r="E10" s="484"/>
      <c r="F10" s="485"/>
      <c r="G10" s="481"/>
      <c r="H10" s="465"/>
    </row>
    <row r="11" spans="1:8" ht="19.5" customHeight="1">
      <c r="A11" s="486" t="s">
        <v>536</v>
      </c>
      <c r="B11" s="487" t="s">
        <v>789</v>
      </c>
      <c r="C11" s="484">
        <v>0</v>
      </c>
      <c r="D11" s="484" t="s">
        <v>149</v>
      </c>
      <c r="E11" s="484" t="s">
        <v>149</v>
      </c>
      <c r="F11" s="485">
        <v>0</v>
      </c>
      <c r="G11" s="481"/>
      <c r="H11" s="465"/>
    </row>
    <row r="12" spans="1:8" ht="19.5" customHeight="1">
      <c r="A12" s="482" t="s">
        <v>790</v>
      </c>
      <c r="B12" s="488"/>
      <c r="C12" s="484"/>
      <c r="D12" s="484"/>
      <c r="E12" s="484"/>
      <c r="F12" s="485"/>
      <c r="G12" s="481"/>
      <c r="H12" s="465"/>
    </row>
    <row r="13" spans="1:8" ht="19.5" customHeight="1">
      <c r="A13" s="482"/>
      <c r="B13" s="488"/>
      <c r="C13" s="484"/>
      <c r="D13" s="484"/>
      <c r="E13" s="484"/>
      <c r="F13" s="485"/>
      <c r="G13" s="481"/>
      <c r="H13" s="465"/>
    </row>
    <row r="14" spans="1:8" ht="19.5" customHeight="1">
      <c r="A14" s="489" t="s">
        <v>817</v>
      </c>
      <c r="B14" s="487" t="s">
        <v>791</v>
      </c>
      <c r="C14" s="484"/>
      <c r="D14" s="484"/>
      <c r="E14" s="484"/>
      <c r="F14" s="485"/>
      <c r="G14" s="481"/>
      <c r="H14" s="465"/>
    </row>
    <row r="15" spans="1:8" ht="24.75" customHeight="1">
      <c r="A15" s="482" t="s">
        <v>818</v>
      </c>
      <c r="B15" s="488"/>
      <c r="C15" s="484"/>
      <c r="D15" s="484"/>
      <c r="E15" s="484"/>
      <c r="F15" s="485"/>
      <c r="G15" s="481"/>
      <c r="H15" s="465"/>
    </row>
    <row r="16" spans="1:8" ht="19.5" customHeight="1">
      <c r="A16" s="482"/>
      <c r="B16" s="488"/>
      <c r="C16" s="484"/>
      <c r="D16" s="484"/>
      <c r="E16" s="484"/>
      <c r="F16" s="485"/>
      <c r="G16" s="481"/>
      <c r="H16" s="465"/>
    </row>
    <row r="17" spans="1:8" ht="19.5" customHeight="1">
      <c r="A17" s="489" t="s">
        <v>819</v>
      </c>
      <c r="B17" s="487" t="s">
        <v>820</v>
      </c>
      <c r="C17" s="484"/>
      <c r="D17" s="484"/>
      <c r="E17" s="484"/>
      <c r="F17" s="485"/>
      <c r="G17" s="481"/>
      <c r="H17" s="465"/>
    </row>
    <row r="18" spans="1:8" ht="19.5" customHeight="1">
      <c r="A18" s="482" t="s">
        <v>792</v>
      </c>
      <c r="B18" s="483"/>
      <c r="C18" s="484">
        <v>5</v>
      </c>
      <c r="D18" s="484">
        <v>0</v>
      </c>
      <c r="E18" s="484"/>
      <c r="F18" s="484">
        <v>5</v>
      </c>
      <c r="G18" s="481"/>
      <c r="H18" s="465"/>
    </row>
    <row r="19" spans="1:8" ht="19.5" customHeight="1">
      <c r="A19" s="486" t="s">
        <v>793</v>
      </c>
      <c r="B19" s="487" t="s">
        <v>794</v>
      </c>
      <c r="C19" s="490">
        <f>SUM(C18)</f>
        <v>5</v>
      </c>
      <c r="D19" s="490">
        <f aca="true" t="shared" si="0" ref="D19:F20">SUM(D18)</f>
        <v>0</v>
      </c>
      <c r="E19" s="490">
        <f t="shared" si="0"/>
        <v>0</v>
      </c>
      <c r="F19" s="490">
        <f t="shared" si="0"/>
        <v>5</v>
      </c>
      <c r="G19" s="481"/>
      <c r="H19" s="465"/>
    </row>
    <row r="20" spans="1:8" ht="19.5" customHeight="1">
      <c r="A20" s="491" t="s">
        <v>821</v>
      </c>
      <c r="B20" s="487" t="s">
        <v>796</v>
      </c>
      <c r="C20" s="492">
        <f>SUM(C19)</f>
        <v>5</v>
      </c>
      <c r="D20" s="492">
        <f t="shared" si="0"/>
        <v>0</v>
      </c>
      <c r="E20" s="492">
        <f t="shared" si="0"/>
        <v>0</v>
      </c>
      <c r="F20" s="492">
        <f t="shared" si="0"/>
        <v>5</v>
      </c>
      <c r="G20" s="481"/>
      <c r="H20" s="465"/>
    </row>
    <row r="21" spans="1:8" ht="19.5" customHeight="1">
      <c r="A21" s="491" t="s">
        <v>795</v>
      </c>
      <c r="B21" s="493"/>
      <c r="C21" s="484"/>
      <c r="D21" s="484"/>
      <c r="E21" s="484"/>
      <c r="F21" s="485"/>
      <c r="G21" s="481"/>
      <c r="H21" s="465"/>
    </row>
    <row r="22" spans="1:8" ht="19.5" customHeight="1">
      <c r="A22" s="482" t="s">
        <v>788</v>
      </c>
      <c r="B22" s="494"/>
      <c r="C22" s="495"/>
      <c r="D22" s="495"/>
      <c r="E22" s="495"/>
      <c r="F22" s="496"/>
      <c r="G22" s="481"/>
      <c r="H22" s="465"/>
    </row>
    <row r="23" spans="1:8" ht="19.5" customHeight="1">
      <c r="A23" s="486" t="s">
        <v>536</v>
      </c>
      <c r="B23" s="487" t="s">
        <v>796</v>
      </c>
      <c r="C23" s="495"/>
      <c r="D23" s="495"/>
      <c r="E23" s="495"/>
      <c r="F23" s="496"/>
      <c r="G23" s="481"/>
      <c r="H23" s="465"/>
    </row>
    <row r="24" spans="1:8" ht="19.5" customHeight="1">
      <c r="A24" s="482" t="s">
        <v>790</v>
      </c>
      <c r="B24" s="488"/>
      <c r="C24" s="495"/>
      <c r="D24" s="495"/>
      <c r="E24" s="495"/>
      <c r="F24" s="496"/>
      <c r="G24" s="481"/>
      <c r="H24" s="465"/>
    </row>
    <row r="25" spans="1:8" ht="19.5" customHeight="1">
      <c r="A25" s="482"/>
      <c r="B25" s="488"/>
      <c r="C25" s="495"/>
      <c r="D25" s="495"/>
      <c r="E25" s="495"/>
      <c r="F25" s="496"/>
      <c r="G25" s="481"/>
      <c r="H25" s="465"/>
    </row>
    <row r="26" spans="1:8" ht="19.5" customHeight="1">
      <c r="A26" s="489" t="s">
        <v>817</v>
      </c>
      <c r="B26" s="487" t="s">
        <v>797</v>
      </c>
      <c r="C26" s="495"/>
      <c r="D26" s="495"/>
      <c r="E26" s="495"/>
      <c r="F26" s="496"/>
      <c r="G26" s="481"/>
      <c r="H26" s="465"/>
    </row>
    <row r="27" spans="1:8" ht="19.5" customHeight="1">
      <c r="A27" s="482" t="s">
        <v>818</v>
      </c>
      <c r="B27" s="488"/>
      <c r="C27" s="495"/>
      <c r="D27" s="495"/>
      <c r="E27" s="495"/>
      <c r="F27" s="496"/>
      <c r="G27" s="481"/>
      <c r="H27" s="465"/>
    </row>
    <row r="28" spans="1:8" ht="19.5" customHeight="1">
      <c r="A28" s="482"/>
      <c r="B28" s="488"/>
      <c r="C28" s="495"/>
      <c r="D28" s="495"/>
      <c r="E28" s="495"/>
      <c r="F28" s="496"/>
      <c r="G28" s="481"/>
      <c r="H28" s="465"/>
    </row>
    <row r="29" spans="1:8" ht="19.5" customHeight="1">
      <c r="A29" s="489" t="s">
        <v>819</v>
      </c>
      <c r="B29" s="487" t="s">
        <v>798</v>
      </c>
      <c r="C29" s="495"/>
      <c r="D29" s="495"/>
      <c r="E29" s="495"/>
      <c r="F29" s="496"/>
      <c r="G29" s="481"/>
      <c r="H29" s="465"/>
    </row>
    <row r="30" spans="1:8" ht="19.5" customHeight="1">
      <c r="A30" s="482" t="s">
        <v>792</v>
      </c>
      <c r="B30" s="483"/>
      <c r="C30" s="495"/>
      <c r="D30" s="495"/>
      <c r="E30" s="495"/>
      <c r="F30" s="496"/>
      <c r="G30" s="481"/>
      <c r="H30" s="465"/>
    </row>
    <row r="31" spans="1:8" ht="19.5" customHeight="1">
      <c r="A31" s="497"/>
      <c r="B31" s="494"/>
      <c r="C31" s="495"/>
      <c r="D31" s="495"/>
      <c r="E31" s="495"/>
      <c r="F31" s="496"/>
      <c r="G31" s="481"/>
      <c r="H31" s="465"/>
    </row>
    <row r="32" spans="1:8" ht="19.5" customHeight="1">
      <c r="A32" s="497"/>
      <c r="B32" s="494"/>
      <c r="C32" s="495"/>
      <c r="D32" s="495"/>
      <c r="E32" s="495"/>
      <c r="F32" s="496"/>
      <c r="G32" s="481"/>
      <c r="H32" s="465"/>
    </row>
    <row r="33" spans="1:8" ht="19.5" customHeight="1">
      <c r="A33" s="498" t="s">
        <v>793</v>
      </c>
      <c r="B33" s="487" t="s">
        <v>799</v>
      </c>
      <c r="C33" s="495"/>
      <c r="D33" s="495"/>
      <c r="E33" s="495"/>
      <c r="F33" s="496"/>
      <c r="G33" s="481"/>
      <c r="H33" s="465"/>
    </row>
    <row r="34" spans="1:8" ht="19.5" customHeight="1" thickBot="1">
      <c r="A34" s="499" t="s">
        <v>822</v>
      </c>
      <c r="B34" s="487" t="s">
        <v>800</v>
      </c>
      <c r="C34" s="500"/>
      <c r="D34" s="500"/>
      <c r="E34" s="500"/>
      <c r="F34" s="501"/>
      <c r="G34" s="481"/>
      <c r="H34" s="465"/>
    </row>
    <row r="35" spans="1:8" ht="19.5" customHeight="1">
      <c r="A35" s="502"/>
      <c r="B35" s="502"/>
      <c r="C35" s="503"/>
      <c r="D35" s="503"/>
      <c r="E35" s="503"/>
      <c r="F35" s="503"/>
      <c r="G35" s="465"/>
      <c r="H35" s="465"/>
    </row>
    <row r="36" spans="1:8" ht="19.5" customHeight="1">
      <c r="A36" s="502"/>
      <c r="B36" s="502"/>
      <c r="C36" s="503"/>
      <c r="D36" s="503"/>
      <c r="E36" s="503"/>
      <c r="F36" s="503"/>
      <c r="G36" s="465"/>
      <c r="H36" s="465"/>
    </row>
    <row r="37" spans="1:8" ht="12.75">
      <c r="A37" s="465"/>
      <c r="B37" s="465"/>
      <c r="C37" s="504"/>
      <c r="D37" s="504"/>
      <c r="E37" s="504"/>
      <c r="F37" s="504"/>
      <c r="G37" s="465"/>
      <c r="H37" s="465"/>
    </row>
    <row r="38" spans="1:8" ht="15">
      <c r="A38" s="505" t="str">
        <f>'справка №1-БАЛАНС'!A96</f>
        <v>Дата на съставяне: 31.08.2013 г.</v>
      </c>
      <c r="B38" s="506"/>
      <c r="C38" s="579" t="s">
        <v>801</v>
      </c>
      <c r="D38" s="579"/>
      <c r="E38" s="579" t="s">
        <v>848</v>
      </c>
      <c r="F38" s="579"/>
      <c r="G38" s="465"/>
      <c r="H38" s="465"/>
    </row>
    <row r="39" spans="1:8" ht="12.75">
      <c r="A39" s="465"/>
      <c r="B39" s="465"/>
      <c r="C39" s="580"/>
      <c r="D39" s="580"/>
      <c r="E39" s="580"/>
      <c r="F39" s="580"/>
      <c r="G39" s="465"/>
      <c r="H39" s="465"/>
    </row>
    <row r="40" spans="1:8" ht="12.75">
      <c r="A40" s="465"/>
      <c r="B40" s="465"/>
      <c r="C40" s="507"/>
      <c r="D40" s="507"/>
      <c r="E40" s="507"/>
      <c r="F40" s="507"/>
      <c r="G40" s="465"/>
      <c r="H40" s="465"/>
    </row>
    <row r="41" spans="3:8" ht="12.75">
      <c r="C41" s="507"/>
      <c r="D41" s="508"/>
      <c r="E41" s="507"/>
      <c r="F41" s="508"/>
      <c r="G41" s="465"/>
      <c r="H41" s="465"/>
    </row>
    <row r="47" ht="12" customHeight="1"/>
  </sheetData>
  <sheetProtection/>
  <mergeCells count="12">
    <mergeCell ref="C39:D39"/>
    <mergeCell ref="E39:F39"/>
    <mergeCell ref="A3:F3"/>
    <mergeCell ref="A4:F4"/>
    <mergeCell ref="A6:E6"/>
    <mergeCell ref="A5:G5"/>
    <mergeCell ref="A1:C1"/>
    <mergeCell ref="E1:F1"/>
    <mergeCell ref="A2:C2"/>
    <mergeCell ref="E2:F2"/>
    <mergeCell ref="C38:D38"/>
    <mergeCell ref="E38:F3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6:F140 C22:F36 C39:F53 C56:F70 C75:F89 C92:F106 C109:F123 C11:F19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Polina Genadieva</cp:lastModifiedBy>
  <cp:lastPrinted>2013-09-17T14:32:50Z</cp:lastPrinted>
  <dcterms:created xsi:type="dcterms:W3CDTF">2000-06-29T12:02:40Z</dcterms:created>
  <dcterms:modified xsi:type="dcterms:W3CDTF">2013-09-17T14:45:57Z</dcterms:modified>
  <cp:category/>
  <cp:version/>
  <cp:contentType/>
  <cp:contentStatus/>
</cp:coreProperties>
</file>