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5480" windowHeight="4410" tabRatio="756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<sst xmlns="http://schemas.openxmlformats.org/spreadsheetml/2006/main" count="1060" uniqueCount="864">
  <si>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</si>
  <si>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</si>
  <si>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</si>
  <si>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</si>
  <si>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</si>
  <si>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</si>
  <si>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</si>
  <si>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</si>
  <si>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</si>
  <si>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</si>
  <si>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</si>
  <si>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</si>
  <si>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</si>
  <si>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</si>
  <si>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</si>
  <si>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</si>
  <si>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</si>
  <si>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</si>
  <si>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</si>
  <si>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</si>
  <si>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</si>
  <si>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</si>
  <si>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</si>
  <si>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</si>
  <si>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</si>
  <si>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</si>
  <si>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</si>
  <si>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</si>
  <si>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</si>
  <si>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</si>
  <si>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</si>
  <si>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</si>
  <si>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</si>
  <si>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</si>
  <si>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</si>
  <si>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</si>
  <si>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</si>
  <si>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</si>
  <si>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</si>
  <si>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</si>
  <si>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</si>
  <si>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</si>
  <si>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</si>
  <si>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</si>
  <si>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</si>
  <si>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</si>
  <si>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</si>
  <si>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</si>
  <si>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</si>
  <si>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</si>
  <si>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</si>
  <si>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</si>
  <si>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</si>
  <si>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</si>
  <si>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</si>
  <si>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</si>
  <si>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</si>
  <si>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</si>
  <si>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</si>
  <si>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</si>
  <si>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</si>
  <si>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</si>
  <si>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</si>
  <si>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</si>
  <si>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</si>
  <si>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</si>
  <si>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</si>
  <si>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</si>
  <si>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</si>
  <si>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</si>
  <si>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</si>
  <si>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</si>
  <si>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</si>
  <si>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</si>
  <si>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</si>
  <si>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</si>
  <si>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</si>
  <si>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</si>
  <si>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</si>
  <si>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</si>
  <si>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</si>
  <si>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</si>
  <si>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</si>
  <si>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</si>
  <si>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</si>
  <si>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</si>
  <si>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</si>
  <si>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</si>
  <si>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</si>
  <si>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</si>
  <si>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</si>
  <si>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</si>
  <si>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</si>
  <si>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</si>
  <si>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</si>
  <si>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</si>
  <si>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</si>
  <si>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</si>
  <si>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</si>
  <si>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</si>
  <si>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</si>
  <si>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</si>
  <si>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</si>
  <si>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</si>
  <si>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</si>
  <si>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</si>
  <si>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</si>
  <si>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</si>
  <si>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</si>
  <si>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</si>
  <si>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</si>
  <si>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</si>
  <si>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</si>
  <si>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</si>
  <si>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</si>
  <si>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</si>
  <si>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</si>
  <si>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</si>
  <si>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</si>
  <si>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</si>
  <si>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</si>
  <si>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</si>
  <si>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</si>
  <si>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</si>
  <si>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</si>
  <si>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</si>
  <si>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</si>
  <si>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</si>
  <si>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</si>
  <si>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</si>
  <si>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</si>
  <si>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</si>
  <si>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</si>
  <si>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</si>
  <si>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</si>
  <si>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</si>
  <si>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</si>
  <si>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</si>
  <si>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</si>
  <si>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</si>
  <si>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</si>
  <si>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</si>
  <si>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</si>
  <si>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</si>
  <si>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</si>
  <si>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</si>
  <si>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</si>
  <si>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</si>
  <si>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</si>
  <si>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</si>
  <si>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</si>
  <si>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</si>
  <si>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</si>
  <si>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</si>
  <si>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</si>
  <si>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</si>
  <si>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</si>
  <si>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</si>
  <si>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</si>
  <si>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</si>
  <si>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</si>
  <si>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</si>
  <si>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</si>
  <si>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</si>
  <si>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</si>
  <si>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</si>
  <si>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</si>
  <si>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</si>
  <si>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</si>
  <si>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</si>
  <si>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</si>
  <si>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</si>
  <si>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</si>
  <si>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</si>
  <si>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</si>
  <si>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</si>
  <si>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</si>
  <si>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</si>
  <si>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</si>
  <si>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</si>
  <si>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</si>
  <si>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</si>
  <si>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</si>
  <si>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</si>
  <si>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</si>
  <si>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</si>
  <si>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</si>
  <si>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</si>
  <si>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</si>
  <si>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</si>
  <si>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</si>
  <si>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</si>
  <si>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</si>
  <si>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</si>
  <si>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</si>
  <si>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</si>
  <si>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</si>
  <si>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</si>
  <si>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</si>
  <si>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</si>
  <si>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</si>
  <si>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</si>
  <si>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</si>
  <si>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</si>
  <si>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</si>
  <si>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</si>
  <si>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</si>
  <si>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</si>
  <si>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</si>
  <si>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</si>
  <si>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</si>
  <si>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</si>
  <si>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</si>
  <si>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</si>
  <si>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</si>
  <si>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</si>
  <si>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</si>
  <si>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</si>
  <si>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</si>
  <si>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</si>
  <si>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</si>
  <si>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</si>
  <si>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</si>
  <si>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</si>
  <si>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</si>
  <si>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</si>
  <si>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</si>
  <si>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</si>
  <si>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</si>
  <si>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</si>
  <si>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</si>
  <si>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</si>
  <si>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</si>
  <si>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</si>
  <si>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</si>
  <si>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</si>
  <si>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</si>
  <si>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</si>
  <si>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</si>
  <si>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</si>
  <si>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</si>
  <si>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</si>
  <si>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</si>
  <si>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</si>
  <si>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</si>
  <si>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</si>
  <si>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</si>
  <si>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</si>
  <si>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</si>
  <si>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</si>
  <si>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</si>
  <si>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</si>
  <si>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</si>
  <si>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</si>
  <si>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</si>
  <si>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</si>
  <si>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</si>
  <si>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</si>
  <si>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</si>
  <si>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</si>
  <si>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</si>
  <si>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</si>
  <si>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</si>
  <si>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</si>
  <si>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</si>
  <si>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</si>
  <si>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</si>
  <si>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</si>
  <si>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</si>
  <si>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</si>
  <si>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</si>
  <si>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</si>
  <si>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</si>
  <si>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</si>
  <si>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</si>
  <si>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</si>
  <si>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</si>
  <si>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</si>
  <si>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</si>
  <si>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</si>
  <si>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</si>
  <si>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</si>
  <si>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</si>
  <si>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</si>
  <si>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</si>
  <si>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</si>
  <si>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</si>
  <si>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</si>
  <si>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</si>
  <si>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</si>
  <si>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</si>
  <si>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</si>
  <si>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</si>
  <si>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</si>
  <si>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</si>
  <si>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</si>
  <si>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</si>
  <si>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</si>
  <si>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</si>
  <si>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</si>
  <si>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</si>
  <si>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</si>
  <si>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</si>
  <si>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</si>
  <si>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</si>
  <si>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</si>
  <si>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</si>
  <si>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</si>
  <si>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</si>
  <si>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</si>
  <si>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</si>
  <si>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</si>
  <si>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</si>
  <si>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</si>
  <si>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</si>
  <si>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</si>
  <si>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</si>
  <si>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</si>
  <si>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</si>
  <si>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</si>
  <si>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</si>
  <si>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</si>
  <si>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</si>
  <si>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</si>
  <si>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</si>
  <si>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</si>
  <si>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</si>
  <si>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</si>
  <si>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</si>
  <si>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</si>
  <si>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</si>
  <si>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</si>
  <si>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</si>
  <si>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</si>
  <si>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</si>
  <si>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</si>
  <si>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</si>
  <si>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</si>
  <si>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</si>
  <si>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</si>
  <si>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</si>
  <si>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</si>
  <si>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</si>
  <si>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</si>
  <si>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</si>
  <si>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</si>
  <si>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</si>
  <si>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</si>
  <si>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</si>
  <si>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</si>
  <si>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</si>
  <si>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</si>
  <si>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</si>
  <si>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</si>
  <si>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</si>
  <si>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</si>
  <si>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</si>
  <si>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</si>
  <si>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</si>
  <si>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</si>
  <si>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</si>
  <si>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</si>
  <si>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</si>
  <si>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</si>
  <si>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</si>
  <si>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</si>
  <si>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</si>
  <si>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</si>
  <si>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</si>
  <si>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</si>
  <si>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</si>
  <si>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</si>
  <si>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</si>
  <si>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</si>
  <si>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</si>
  <si>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</si>
  <si>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</si>
  <si>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</si>
  <si>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</si>
  <si>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</si>
  <si>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</si>
  <si>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</si>
  <si>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</si>
  <si>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</si>
  <si>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</si>
  <si>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</si>
  <si>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</si>
  <si>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</si>
  <si>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</si>
  <si>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</si>
  <si>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</si>
  <si>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</si>
  <si>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</si>
  <si>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</si>
  <si>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</si>
  <si>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</si>
  <si>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</si>
  <si>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</si>
  <si>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</si>
  <si>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</si>
  <si>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</si>
  <si>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</si>
  <si>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</si>
  <si>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</si>
  <si>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</si>
  <si>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</si>
  <si>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</si>
  <si>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</si>
  <si>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</si>
  <si>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</si>
  <si>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</si>
  <si>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</si>
  <si>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</si>
  <si>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</si>
  <si>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</si>
  <si>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</si>
  <si>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</si>
  <si>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</si>
  <si>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</si>
  <si>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</si>
  <si>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</si>
  <si>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</si>
  <si>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</si>
  <si>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</si>
  <si>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</si>
  <si>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</si>
  <si>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</si>
  <si>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</si>
  <si>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</si>
  <si>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</si>
  <si>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</si>
  <si>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</si>
  <si>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</si>
  <si>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</si>
  <si>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</si>
  <si>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</si>
  <si>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</si>
  <si>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</si>
  <si>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</si>
  <si>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</si>
  <si>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</si>
  <si>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</si>
  <si>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</si>
  <si>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</si>
  <si>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</si>
  <si>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</si>
  <si>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</si>
  <si>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</si>
  <si>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</si>
  <si>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</si>
  <si>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</si>
  <si>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</si>
  <si>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</si>
  <si>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</si>
  <si>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</si>
  <si>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</si>
  <si>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</si>
  <si>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</si>
  <si>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</si>
  <si>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</si>
  <si>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</si>
  <si>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</si>
  <si>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</si>
  <si>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</si>
  <si>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</si>
  <si>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</si>
  <si>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</si>
  <si>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</si>
  <si>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</si>
  <si>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</si>
  <si>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</si>
  <si>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</si>
  <si>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</si>
  <si>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</si>
  <si>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</si>
  <si>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</si>
  <si>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</si>
  <si>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</si>
  <si>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</si>
  <si>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</si>
  <si>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</si>
  <si>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</si>
  <si>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</si>
  <si>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</si>
  <si>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</si>
  <si>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</si>
  <si>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</si>
  <si>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</si>
  <si>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</si>
  <si>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</si>
  <si>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</si>
  <si>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</si>
  <si>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</si>
  <si>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</si>
  <si>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</si>
  <si>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</si>
  <si>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</si>
  <si>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</si>
  <si>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</si>
  <si>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</si>
  <si>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</si>
  <si>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</si>
  <si>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</si>
  <si>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</si>
  <si>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</si>
  <si>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</si>
  <si>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</si>
  <si>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</si>
  <si>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</si>
  <si>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</si>
  <si>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</si>
  <si>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</si>
  <si>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</si>
  <si>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</si>
  <si>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</si>
  <si>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</si>
  <si>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</si>
  <si>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</si>
  <si>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</si>
  <si>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</si>
  <si>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</si>
  <si>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</si>
  <si>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</si>
  <si>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</si>
  <si>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</si>
  <si>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</si>
  <si>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</si>
  <si>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</si>
  <si>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</si>
  <si>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</si>
  <si>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</si>
  <si>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</si>
  <si>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</si>
  <si>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</si>
  <si>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</si>
  <si>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</si>
  <si>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</si>
  <si>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</si>
  <si>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</si>
  <si>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</si>
  <si>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</si>
  <si>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</si>
  <si>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</si>
  <si>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</si>
  <si>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</si>
  <si>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</si>
  <si>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</si>
  <si>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</si>
  <si>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</si>
  <si>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</si>
  <si>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</si>
  <si>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</si>
  <si>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</si>
  <si>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</si>
  <si>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</si>
  <si>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</si>
  <si>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</si>
  <si>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</si>
  <si>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</si>
  <si>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</si>
  <si>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</si>
  <si>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</si>
  <si>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</si>
  <si>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</si>
  <si>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</si>
  <si>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</si>
  <si>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</si>
  <si>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</si>
  <si>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</si>
  <si>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</si>
  <si>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</si>
  <si>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</si>
  <si>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</si>
  <si>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</si>
  <si>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</si>
  <si>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</si>
  <si>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</si>
  <si>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</si>
  <si>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</si>
  <si>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</si>
  <si>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</si>
  <si>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</si>
  <si>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</si>
  <si>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</si>
  <si>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</si>
  <si>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</si>
  <si>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</si>
  <si>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</si>
  <si>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</si>
  <si>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</si>
  <si>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</si>
  <si>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</si>
  <si>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</si>
  <si>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</si>
  <si>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</si>
  <si>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</si>
  <si>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</si>
  <si>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</si>
  <si>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</si>
  <si>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</si>
  <si>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</si>
  <si>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</si>
  <si>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</si>
  <si>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</si>
  <si>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</si>
  <si>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</si>
  <si>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</si>
  <si>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</si>
  <si>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</si>
  <si>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</si>
  <si>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</si>
  <si>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</si>
  <si>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</si>
  <si>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</si>
  <si>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</si>
  <si>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</si>
  <si>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</si>
  <si>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</si>
  <si>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</si>
  <si>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</si>
  <si>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</si>
  <si>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</si>
  <si>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</si>
  <si>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</si>
  <si>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</si>
  <si>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</si>
  <si>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</si>
  <si>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</si>
  <si>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</si>
  <si>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</si>
  <si>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</si>
  <si>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</si>
  <si>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</si>
  <si>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</si>
  <si>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</si>
  <si>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</si>
  <si>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</si>
  <si>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</si>
  <si>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</si>
  <si>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</si>
  <si>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</si>
  <si>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</si>
  <si>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</si>
  <si>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</si>
  <si>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</si>
  <si>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</si>
  <si>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</si>
  <si>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</si>
  <si>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</si>
  <si>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</si>
  <si>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</si>
  <si>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</si>
  <si>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</si>
  <si>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</si>
  <si>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</si>
  <si>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</si>
  <si>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</si>
  <si>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</si>
  <si>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</si>
  <si>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</si>
  <si>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</si>
  <si>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</si>
  <si>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</si>
  <si>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</si>
  <si>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</si>
  <si>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</si>
  <si>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</si>
  <si>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</si>
  <si>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</si>
  <si>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</si>
  <si>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</si>
  <si>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</si>
  <si>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</si>
  <si>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</si>
  <si>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</si>
  <si>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</si>
  <si>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</si>
  <si>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</si>
  <si>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</si>
  <si>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</si>
  <si>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</si>
  <si>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</si>
  <si>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</si>
  <si>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</si>
  <si>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</si>
  <si>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</si>
  <si>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</si>
  <si>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</si>
  <si>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</si>
  <si>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</si>
  <si>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</si>
  <si>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</si>
  <si>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</si>
  <si>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</si>
  <si>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</si>
  <si>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</si>
  <si>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</si>
  <si>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</si>
  <si>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</si>
  <si>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</si>
  <si>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</si>
  <si>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</si>
  <si>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</si>
  <si>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</si>
  <si>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</si>
  <si>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</si>
  <si>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</si>
  <si>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</si>
  <si>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</si>
  <si>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</si>
  <si>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</si>
  <si>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</si>
  <si>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</si>
  <si>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</si>
  <si>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</si>
  <si>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</si>
  <si>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</si>
  <si>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</si>
  <si>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</si>
  <si>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</si>
  <si>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</si>
  <si>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</si>
  <si>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</si>
  <si>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</si>
  <si>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</si>
  <si>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</si>
  <si>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</si>
  <si>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</si>
  <si>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</si>
  <si>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</si>
  <si>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</si>
  <si>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</si>
  <si>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</si>
  <si>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</si>
  <si>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</si>
  <si>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</si>
  <si>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</si>
  <si>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</si>
  <si>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</si>
  <si>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</si>
  <si>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</si>
  <si>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</si>
  <si>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</si>
  <si>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</si>
  <si>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</si>
  <si>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</si>
  <si>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</si>
  <si>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</si>
  <si>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</si>
  <si>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</si>
  <si>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</si>
  <si>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</si>
  <si>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</si>
  <si>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</si>
  <si>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</si>
  <si>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</si>
  <si>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</si>
  <si>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</si>
  <si>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</si>
  <si>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</si>
  <si>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</si>
  <si>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</si>
  <si>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</si>
  <si>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</si>
  <si>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</si>
  <si>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</si>
  <si>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</si>
  <si>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</si>
  <si>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</si>
  <si>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</si>
  <si>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</si>
  <si>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</si>
  <si>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</si>
  <si>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</si>
  <si>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</si>
  <si>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</si>
  <si>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</si>
  <si>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</si>
  <si>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</si>
  <si>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</si>
  <si>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</si>
  <si>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</si>
  <si>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</si>
  <si>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</si>
  <si>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</si>
  <si>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</si>
  <si>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</si>
  <si>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</si>
  <si>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</si>
  <si>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</si>
  <si>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</si>
  <si>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</si>
  <si>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</si>
  <si>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</si>
  <si>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</si>
  <si>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</si>
  <si>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</si>
  <si>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</si>
  <si>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</si>
  <si>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</si>
  <si>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</si>
  <si>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</si>
  <si>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</si>
  <si>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</si>
  <si>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</si>
  <si>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</si>
  <si>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</si>
  <si>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</si>
  <si>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</si>
  <si>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</si>
  <si>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</si>
  <si>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</si>
  <si>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</si>
  <si>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</si>
  <si>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</si>
  <si>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</si>
  <si>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</si>
  <si>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</si>
  <si>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</si>
  <si>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</si>
  <si>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</si>
  <si>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</si>
  <si>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</si>
  <si>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</si>
  <si>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</si>
  <si>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</si>
  <si>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</si>
  <si>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</si>
  <si>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</si>
  <si>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</si>
  <si>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</si>
  <si>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</si>
  <si>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</si>
  <si>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</si>
  <si>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</si>
  <si>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</si>
  <si>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</si>
  <si>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</si>
  <si>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</si>
  <si>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</si>
  <si>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</si>
  <si>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</si>
  <si>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</si>
  <si>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</si>
  <si>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</si>
  <si>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</si>
  <si>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</si>
  <si>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</si>
  <si>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</si>
  <si>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</si>
  <si>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</si>
  <si>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</si>
  <si>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</si>
  <si>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</si>
  <si>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</si>
  <si>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</si>
  <si>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</si>
  <si>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</si>
  <si>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</si>
  <si>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</si>
  <si>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</si>
  <si>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</si>
  <si>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</si>
  <si>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01.01.2015-31.12.2015г.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</si>
</sst>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4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3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G45" sqref="G4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90" t="s">
        <v>1</v>
      </c>
      <c r="B3" s="591"/>
      <c r="C3" s="591"/>
      <c r="D3" s="591"/>
      <c r="E3" s="459" t="s">
        <v>856</v>
      </c>
      <c r="F3" s="216" t="s">
        <v>2</v>
      </c>
      <c r="G3" s="171"/>
      <c r="H3" s="458">
        <v>104051139</v>
      </c>
    </row>
    <row r="4" spans="1:8" ht="15">
      <c r="A4" s="590" t="s">
        <v>3</v>
      </c>
      <c r="B4" s="596"/>
      <c r="C4" s="596"/>
      <c r="D4" s="596"/>
      <c r="E4" s="501" t="s">
        <v>857</v>
      </c>
      <c r="F4" s="592" t="s">
        <v>4</v>
      </c>
      <c r="G4" s="593"/>
      <c r="H4" s="458">
        <v>499</v>
      </c>
    </row>
    <row r="5" spans="1:8" ht="15">
      <c r="A5" s="590" t="s">
        <v>5</v>
      </c>
      <c r="B5" s="591"/>
      <c r="C5" s="591"/>
      <c r="D5" s="591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943</v>
      </c>
      <c r="D12" s="150">
        <v>963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18971</v>
      </c>
      <c r="D13" s="150">
        <v>12120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351</v>
      </c>
      <c r="D14" s="150">
        <v>363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362</v>
      </c>
      <c r="D15" s="150">
        <v>392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136</v>
      </c>
      <c r="D16" s="150">
        <v>125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28</v>
      </c>
      <c r="D17" s="150">
        <v>5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8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21118</v>
      </c>
      <c r="D19" s="154">
        <f>SUM(D11:D18)</f>
        <v>14296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87</v>
      </c>
      <c r="D24" s="150">
        <v>99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4</v>
      </c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91</v>
      </c>
      <c r="D27" s="154">
        <f>SUM(D23:D26)</f>
        <v>99</v>
      </c>
      <c r="E27" s="252" t="s">
        <v>83</v>
      </c>
      <c r="F27" s="241" t="s">
        <v>84</v>
      </c>
      <c r="G27" s="153">
        <f>SUM(G28:G30)</f>
        <v>13179</v>
      </c>
      <c r="H27" s="153">
        <f>SUM(H28:H30)</f>
        <v>11852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13179</v>
      </c>
      <c r="H28" s="151">
        <v>11852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1948</v>
      </c>
      <c r="H31" s="151">
        <v>1327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15127</v>
      </c>
      <c r="H33" s="153">
        <f>H27+H31+H32</f>
        <v>13179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20205</v>
      </c>
      <c r="H36" s="153">
        <f>H25+H17+H33</f>
        <v>18257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5234</v>
      </c>
      <c r="H44" s="151">
        <v>1438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874</v>
      </c>
      <c r="H48" s="151">
        <v>509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6108</v>
      </c>
      <c r="H49" s="153">
        <f>SUM(H43:H48)</f>
        <v>1947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123</v>
      </c>
      <c r="H53" s="151">
        <v>123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216</v>
      </c>
      <c r="H54" s="151">
        <v>591</v>
      </c>
    </row>
    <row r="55" spans="1:18" ht="25.5">
      <c r="A55" s="268" t="s">
        <v>170</v>
      </c>
      <c r="B55" s="269" t="s">
        <v>171</v>
      </c>
      <c r="C55" s="154">
        <f>C19+C20+C21+C27+C32+C45+C51+C53+C54</f>
        <v>21209</v>
      </c>
      <c r="D55" s="154">
        <f>D19+D20+D21+D27+D32+D45+D51+D53+D54</f>
        <v>14395</v>
      </c>
      <c r="E55" s="236" t="s">
        <v>172</v>
      </c>
      <c r="F55" s="260" t="s">
        <v>173</v>
      </c>
      <c r="G55" s="153">
        <f>G49+G51+G52+G53+G54</f>
        <v>6447</v>
      </c>
      <c r="H55" s="153">
        <f>H49+H51+H52+H53+H54</f>
        <v>2661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8340</v>
      </c>
      <c r="D58" s="150">
        <v>8463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327</v>
      </c>
      <c r="D59" s="150">
        <v>261</v>
      </c>
      <c r="E59" s="250" t="s">
        <v>181</v>
      </c>
      <c r="F59" s="241" t="s">
        <v>182</v>
      </c>
      <c r="G59" s="151">
        <v>1819</v>
      </c>
      <c r="H59" s="151">
        <v>980</v>
      </c>
      <c r="M59" s="156"/>
    </row>
    <row r="60" spans="1:8" ht="15">
      <c r="A60" s="234" t="s">
        <v>183</v>
      </c>
      <c r="B60" s="240" t="s">
        <v>184</v>
      </c>
      <c r="C60" s="150">
        <v>31</v>
      </c>
      <c r="D60" s="150">
        <v>92</v>
      </c>
      <c r="E60" s="236" t="s">
        <v>185</v>
      </c>
      <c r="F60" s="241" t="s">
        <v>186</v>
      </c>
      <c r="G60" s="151">
        <v>878</v>
      </c>
      <c r="H60" s="151">
        <v>838</v>
      </c>
    </row>
    <row r="61" spans="1:18" ht="15">
      <c r="A61" s="234" t="s">
        <v>187</v>
      </c>
      <c r="B61" s="243" t="s">
        <v>188</v>
      </c>
      <c r="C61" s="150">
        <v>174</v>
      </c>
      <c r="D61" s="150">
        <v>152</v>
      </c>
      <c r="E61" s="242" t="s">
        <v>189</v>
      </c>
      <c r="F61" s="271" t="s">
        <v>190</v>
      </c>
      <c r="G61" s="153">
        <f>SUM(G62:G68)</f>
        <v>4916</v>
      </c>
      <c r="H61" s="153">
        <f>SUM(H62:H68)</f>
        <v>4887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115</v>
      </c>
      <c r="H62" s="151">
        <v>376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8872</v>
      </c>
      <c r="D64" s="154">
        <f>SUM(D58:D63)</f>
        <v>8968</v>
      </c>
      <c r="E64" s="236" t="s">
        <v>200</v>
      </c>
      <c r="F64" s="241" t="s">
        <v>201</v>
      </c>
      <c r="G64" s="151">
        <v>4067</v>
      </c>
      <c r="H64" s="151">
        <v>4214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443</v>
      </c>
      <c r="H65" s="151">
        <v>66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133</v>
      </c>
      <c r="H66" s="151">
        <v>117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49</v>
      </c>
      <c r="H67" s="151">
        <v>45</v>
      </c>
    </row>
    <row r="68" spans="1:8" ht="15">
      <c r="A68" s="234" t="s">
        <v>211</v>
      </c>
      <c r="B68" s="240" t="s">
        <v>212</v>
      </c>
      <c r="C68" s="150">
        <v>3248</v>
      </c>
      <c r="D68" s="150">
        <v>2737</v>
      </c>
      <c r="E68" s="236" t="s">
        <v>213</v>
      </c>
      <c r="F68" s="241" t="s">
        <v>214</v>
      </c>
      <c r="G68" s="151">
        <v>109</v>
      </c>
      <c r="H68" s="151">
        <v>69</v>
      </c>
    </row>
    <row r="69" spans="1:8" ht="15">
      <c r="A69" s="234" t="s">
        <v>215</v>
      </c>
      <c r="B69" s="240" t="s">
        <v>216</v>
      </c>
      <c r="C69" s="150">
        <v>732</v>
      </c>
      <c r="D69" s="150">
        <v>1392</v>
      </c>
      <c r="E69" s="250" t="s">
        <v>78</v>
      </c>
      <c r="F69" s="241" t="s">
        <v>217</v>
      </c>
      <c r="G69" s="151">
        <v>9</v>
      </c>
      <c r="H69" s="151">
        <v>12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365</v>
      </c>
      <c r="D71" s="150">
        <v>362</v>
      </c>
      <c r="E71" s="252" t="s">
        <v>46</v>
      </c>
      <c r="F71" s="272" t="s">
        <v>224</v>
      </c>
      <c r="G71" s="160">
        <f>G59+G60+G61+G69+G70</f>
        <v>7622</v>
      </c>
      <c r="H71" s="160">
        <f>H59+H60+H61+H69+H70</f>
        <v>6717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52</v>
      </c>
      <c r="D74" s="150">
        <v>73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4397</v>
      </c>
      <c r="D75" s="154">
        <f>SUM(D67:D74)</f>
        <v>4564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7997</v>
      </c>
      <c r="H79" s="161">
        <f>H71+H74+H75+H76</f>
        <v>7092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21</v>
      </c>
      <c r="D87" s="150">
        <v>1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150</v>
      </c>
      <c r="D88" s="150">
        <v>82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171</v>
      </c>
      <c r="D91" s="154">
        <f>SUM(D87:D90)</f>
        <v>83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13440</v>
      </c>
      <c r="D93" s="154">
        <f>D64+D75+D84+D91+D92</f>
        <v>13615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34649</v>
      </c>
      <c r="D94" s="163">
        <f>D93+D55</f>
        <v>28010</v>
      </c>
      <c r="E94" s="446" t="s">
        <v>270</v>
      </c>
      <c r="F94" s="288" t="s">
        <v>271</v>
      </c>
      <c r="G94" s="164">
        <f>G36+G39+G55+G79</f>
        <v>34649</v>
      </c>
      <c r="H94" s="164">
        <f>H36+H39+H55+H79</f>
        <v>28010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42391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7" ht="15">
      <c r="A100" s="172"/>
      <c r="B100" s="172"/>
      <c r="C100" s="594"/>
      <c r="D100" s="595"/>
      <c r="E100" s="595"/>
      <c r="G100" s="175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D37" sqref="D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9" t="str">
        <f>'справка №1-БАЛАНС'!E3</f>
        <v>"УНИПАК" АД гр.  ПАВЛИКЕНИ</v>
      </c>
      <c r="C2" s="599"/>
      <c r="D2" s="599"/>
      <c r="E2" s="599"/>
      <c r="F2" s="601" t="s">
        <v>2</v>
      </c>
      <c r="G2" s="601"/>
      <c r="H2" s="523">
        <f>'справка №1-БАЛАНС'!H3</f>
        <v>104051139</v>
      </c>
    </row>
    <row r="3" spans="1:8" ht="15">
      <c r="A3" s="464" t="s">
        <v>274</v>
      </c>
      <c r="B3" s="599" t="str">
        <f>'справка №1-БАЛАНС'!E4</f>
        <v>неконсолидиран</v>
      </c>
      <c r="C3" s="599"/>
      <c r="D3" s="599"/>
      <c r="E3" s="599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600" t="str">
        <f>'справка №1-БАЛАНС'!E5</f>
        <v>01.01.2015-31.12.2015г.</v>
      </c>
      <c r="C4" s="600"/>
      <c r="D4" s="600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18322</v>
      </c>
      <c r="D9" s="45">
        <v>17701</v>
      </c>
      <c r="E9" s="297" t="s">
        <v>284</v>
      </c>
      <c r="F9" s="546" t="s">
        <v>285</v>
      </c>
      <c r="G9" s="547">
        <v>24857</v>
      </c>
      <c r="H9" s="547">
        <v>22835</v>
      </c>
    </row>
    <row r="10" spans="1:8" ht="12">
      <c r="A10" s="297" t="s">
        <v>286</v>
      </c>
      <c r="B10" s="298" t="s">
        <v>287</v>
      </c>
      <c r="C10" s="45">
        <v>684</v>
      </c>
      <c r="D10" s="45">
        <v>488</v>
      </c>
      <c r="E10" s="297" t="s">
        <v>288</v>
      </c>
      <c r="F10" s="546" t="s">
        <v>289</v>
      </c>
      <c r="G10" s="547">
        <v>332</v>
      </c>
      <c r="H10" s="547">
        <v>1922</v>
      </c>
    </row>
    <row r="11" spans="1:8" ht="12">
      <c r="A11" s="297" t="s">
        <v>290</v>
      </c>
      <c r="B11" s="298" t="s">
        <v>291</v>
      </c>
      <c r="C11" s="45">
        <v>2467</v>
      </c>
      <c r="D11" s="45">
        <v>1881</v>
      </c>
      <c r="E11" s="299" t="s">
        <v>292</v>
      </c>
      <c r="F11" s="546" t="s">
        <v>293</v>
      </c>
      <c r="G11" s="547">
        <v>344</v>
      </c>
      <c r="H11" s="547">
        <v>238</v>
      </c>
    </row>
    <row r="12" spans="1:8" ht="12">
      <c r="A12" s="297" t="s">
        <v>294</v>
      </c>
      <c r="B12" s="298" t="s">
        <v>295</v>
      </c>
      <c r="C12" s="45">
        <v>1585</v>
      </c>
      <c r="D12" s="45">
        <v>1466</v>
      </c>
      <c r="E12" s="299" t="s">
        <v>78</v>
      </c>
      <c r="F12" s="546" t="s">
        <v>296</v>
      </c>
      <c r="G12" s="547">
        <v>620</v>
      </c>
      <c r="H12" s="547">
        <v>724</v>
      </c>
    </row>
    <row r="13" spans="1:18" ht="12">
      <c r="A13" s="297" t="s">
        <v>297</v>
      </c>
      <c r="B13" s="298" t="s">
        <v>298</v>
      </c>
      <c r="C13" s="45">
        <v>277</v>
      </c>
      <c r="D13" s="45">
        <v>256</v>
      </c>
      <c r="E13" s="300" t="s">
        <v>51</v>
      </c>
      <c r="F13" s="548" t="s">
        <v>299</v>
      </c>
      <c r="G13" s="545">
        <f>SUM(G9:G12)</f>
        <v>26153</v>
      </c>
      <c r="H13" s="545">
        <f>SUM(H9:H12)</f>
        <v>25719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645</v>
      </c>
      <c r="D14" s="45">
        <v>2164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-88</v>
      </c>
      <c r="D15" s="46">
        <v>237</v>
      </c>
      <c r="E15" s="295" t="s">
        <v>304</v>
      </c>
      <c r="F15" s="551" t="s">
        <v>305</v>
      </c>
      <c r="G15" s="547">
        <v>375</v>
      </c>
      <c r="H15" s="547">
        <v>375</v>
      </c>
    </row>
    <row r="16" spans="1:8" ht="12">
      <c r="A16" s="297" t="s">
        <v>306</v>
      </c>
      <c r="B16" s="298" t="s">
        <v>307</v>
      </c>
      <c r="C16" s="46">
        <v>20</v>
      </c>
      <c r="D16" s="46">
        <v>53</v>
      </c>
      <c r="E16" s="297" t="s">
        <v>308</v>
      </c>
      <c r="F16" s="549" t="s">
        <v>309</v>
      </c>
      <c r="G16" s="552">
        <v>375</v>
      </c>
      <c r="H16" s="552">
        <v>375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23912</v>
      </c>
      <c r="D19" s="48">
        <f>SUM(D9:D15)+D16</f>
        <v>24246</v>
      </c>
      <c r="E19" s="303" t="s">
        <v>316</v>
      </c>
      <c r="F19" s="549" t="s">
        <v>317</v>
      </c>
      <c r="G19" s="547">
        <v>4</v>
      </c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391</v>
      </c>
      <c r="D22" s="45">
        <v>295</v>
      </c>
      <c r="E22" s="303" t="s">
        <v>325</v>
      </c>
      <c r="F22" s="549" t="s">
        <v>326</v>
      </c>
      <c r="G22" s="547">
        <v>1</v>
      </c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6</v>
      </c>
      <c r="D24" s="45">
        <v>6</v>
      </c>
      <c r="E24" s="300" t="s">
        <v>103</v>
      </c>
      <c r="F24" s="551" t="s">
        <v>333</v>
      </c>
      <c r="G24" s="545">
        <f>SUM(G19:G23)</f>
        <v>5</v>
      </c>
      <c r="H24" s="545">
        <f>SUM(H19:H23)</f>
        <v>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60</v>
      </c>
      <c r="D25" s="45">
        <v>74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457</v>
      </c>
      <c r="D26" s="48">
        <f>SUM(D22:D25)</f>
        <v>375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24369</v>
      </c>
      <c r="D28" s="49">
        <f>D26+D19</f>
        <v>24621</v>
      </c>
      <c r="E28" s="126" t="s">
        <v>338</v>
      </c>
      <c r="F28" s="551" t="s">
        <v>339</v>
      </c>
      <c r="G28" s="545">
        <f>G13+G15+G24</f>
        <v>26533</v>
      </c>
      <c r="H28" s="545">
        <f>H13+H15+H24</f>
        <v>26095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2164</v>
      </c>
      <c r="D30" s="49">
        <f>IF((H28-D28)&gt;0,H28-D28,0)</f>
        <v>1474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24369</v>
      </c>
      <c r="D33" s="48">
        <f>D28-D31+D32</f>
        <v>24621</v>
      </c>
      <c r="E33" s="126" t="s">
        <v>352</v>
      </c>
      <c r="F33" s="551" t="s">
        <v>353</v>
      </c>
      <c r="G33" s="52">
        <f>G32-G31+G28</f>
        <v>26533</v>
      </c>
      <c r="H33" s="52">
        <f>H32-H31+H28</f>
        <v>26095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2164</v>
      </c>
      <c r="D34" s="49">
        <f>IF((H33-D33)&gt;0,H33-D33,0)</f>
        <v>1474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216</v>
      </c>
      <c r="D35" s="48">
        <f>D36+D37+D38</f>
        <v>147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216</v>
      </c>
      <c r="D36" s="45">
        <v>127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>
        <v>20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1948</v>
      </c>
      <c r="D39" s="457">
        <f>+IF((H33-D33-D35)&gt;0,H33-D33-D35,0)</f>
        <v>1327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1948</v>
      </c>
      <c r="D41" s="51">
        <f>IF(H39=0,IF(D39-D40&gt;0,D39-D40+H40,0),IF(H39-H40&lt;0,H40-H39+D39,0))</f>
        <v>1327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26533</v>
      </c>
      <c r="D42" s="52">
        <f>D33+D35+D39</f>
        <v>26095</v>
      </c>
      <c r="E42" s="127" t="s">
        <v>379</v>
      </c>
      <c r="F42" s="128" t="s">
        <v>380</v>
      </c>
      <c r="G42" s="52">
        <f>G39+G33</f>
        <v>26533</v>
      </c>
      <c r="H42" s="52">
        <f>H39+H33</f>
        <v>26095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602" t="s">
        <v>854</v>
      </c>
      <c r="B45" s="602"/>
      <c r="C45" s="602"/>
      <c r="D45" s="602"/>
      <c r="E45" s="602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42391</v>
      </c>
      <c r="C48" s="586"/>
      <c r="D48" s="597"/>
      <c r="E48" s="597"/>
      <c r="F48" s="597"/>
      <c r="G48" s="597"/>
      <c r="H48" s="597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8"/>
      <c r="E50" s="598"/>
      <c r="F50" s="598"/>
      <c r="G50" s="598"/>
      <c r="H50" s="598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4">
      <selection activeCell="D47" sqref="D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01.01.2015-31.12.2015г.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27950</v>
      </c>
      <c r="D10" s="53">
        <v>27847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-20163</v>
      </c>
      <c r="D11" s="53">
        <v>-20702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-1856</v>
      </c>
      <c r="D13" s="53">
        <v>-1716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-1912</v>
      </c>
      <c r="D14" s="53">
        <v>-2593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-237</v>
      </c>
      <c r="D15" s="53">
        <v>-142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4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-5</v>
      </c>
      <c r="D18" s="53">
        <v>-6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-24</v>
      </c>
      <c r="D19" s="53">
        <v>-25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3757</v>
      </c>
      <c r="D20" s="54">
        <f>SUM(D10:D19)</f>
        <v>2663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-6970</v>
      </c>
      <c r="D22" s="53">
        <v>-881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>
        <v>64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-6970</v>
      </c>
      <c r="D32" s="54">
        <f>SUM(D22:D31)</f>
        <v>-817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5594</v>
      </c>
      <c r="D36" s="53">
        <v>273</v>
      </c>
      <c r="E36" s="129"/>
      <c r="F36" s="129"/>
    </row>
    <row r="37" spans="1:6" ht="12">
      <c r="A37" s="331" t="s">
        <v>436</v>
      </c>
      <c r="B37" s="332" t="s">
        <v>437</v>
      </c>
      <c r="C37" s="53">
        <v>-958</v>
      </c>
      <c r="D37" s="53">
        <v>-626</v>
      </c>
      <c r="E37" s="129"/>
      <c r="F37" s="129"/>
    </row>
    <row r="38" spans="1:6" ht="12">
      <c r="A38" s="331" t="s">
        <v>438</v>
      </c>
      <c r="B38" s="332" t="s">
        <v>439</v>
      </c>
      <c r="C38" s="53">
        <v>-1009</v>
      </c>
      <c r="D38" s="53">
        <v>-1598</v>
      </c>
      <c r="E38" s="129"/>
      <c r="F38" s="129"/>
    </row>
    <row r="39" spans="1:6" ht="12">
      <c r="A39" s="331" t="s">
        <v>440</v>
      </c>
      <c r="B39" s="332" t="s">
        <v>441</v>
      </c>
      <c r="C39" s="53">
        <v>-326</v>
      </c>
      <c r="D39" s="53">
        <v>-215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3301</v>
      </c>
      <c r="D42" s="54">
        <f>SUM(D34:D41)</f>
        <v>-2166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88</v>
      </c>
      <c r="D43" s="54">
        <f>D42+D32+D20</f>
        <v>-320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83</v>
      </c>
      <c r="D44" s="131">
        <v>403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171</v>
      </c>
      <c r="D45" s="54">
        <f>D44+D43</f>
        <v>83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171</v>
      </c>
      <c r="D46" s="55">
        <v>83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42391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3"/>
      <c r="D50" s="603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3"/>
      <c r="D52" s="603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4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4" t="s">
        <v>458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6" t="str">
        <f>'справка №1-БАЛАНС'!E3</f>
        <v>"УНИПАК" АД гр.  ПАВЛИКЕНИ</v>
      </c>
      <c r="C3" s="606"/>
      <c r="D3" s="606"/>
      <c r="E3" s="606"/>
      <c r="F3" s="606"/>
      <c r="G3" s="606"/>
      <c r="H3" s="606"/>
      <c r="I3" s="606"/>
      <c r="J3" s="473"/>
      <c r="K3" s="608" t="s">
        <v>2</v>
      </c>
      <c r="L3" s="608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6" t="str">
        <f>'справка №1-БАЛАНС'!E4</f>
        <v>неконсолидиран</v>
      </c>
      <c r="C4" s="606"/>
      <c r="D4" s="606"/>
      <c r="E4" s="606"/>
      <c r="F4" s="606"/>
      <c r="G4" s="606"/>
      <c r="H4" s="606"/>
      <c r="I4" s="606"/>
      <c r="J4" s="135"/>
      <c r="K4" s="609" t="s">
        <v>4</v>
      </c>
      <c r="L4" s="609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10" t="str">
        <f>'справка №1-БАЛАНС'!E5</f>
        <v>01.01.2015-31.12.2015г.</v>
      </c>
      <c r="C5" s="610"/>
      <c r="D5" s="610"/>
      <c r="E5" s="610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13179</v>
      </c>
      <c r="J11" s="57">
        <f>'справка №1-БАЛАНС'!H29+'справка №1-БАЛАНС'!H32</f>
        <v>0</v>
      </c>
      <c r="K11" s="59"/>
      <c r="L11" s="343">
        <f>SUM(C11:K11)</f>
        <v>18257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13179</v>
      </c>
      <c r="J15" s="60">
        <f t="shared" si="2"/>
        <v>0</v>
      </c>
      <c r="K15" s="60">
        <f t="shared" si="2"/>
        <v>0</v>
      </c>
      <c r="L15" s="343">
        <f t="shared" si="1"/>
        <v>18257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1948</v>
      </c>
      <c r="J16" s="344">
        <f>+'справка №1-БАЛАНС'!G32</f>
        <v>0</v>
      </c>
      <c r="K16" s="59"/>
      <c r="L16" s="343">
        <f t="shared" si="1"/>
        <v>1948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15127</v>
      </c>
      <c r="J29" s="58">
        <f t="shared" si="6"/>
        <v>0</v>
      </c>
      <c r="K29" s="58">
        <f t="shared" si="6"/>
        <v>0</v>
      </c>
      <c r="L29" s="343">
        <f t="shared" si="1"/>
        <v>20205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15127</v>
      </c>
      <c r="J32" s="58">
        <f t="shared" si="7"/>
        <v>0</v>
      </c>
      <c r="K32" s="58">
        <f t="shared" si="7"/>
        <v>0</v>
      </c>
      <c r="L32" s="343">
        <f t="shared" si="1"/>
        <v>20205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7" t="s">
        <v>855</v>
      </c>
      <c r="B35" s="607"/>
      <c r="C35" s="607"/>
      <c r="D35" s="607"/>
      <c r="E35" s="607"/>
      <c r="F35" s="607"/>
      <c r="G35" s="607"/>
      <c r="H35" s="607"/>
      <c r="I35" s="607"/>
      <c r="J35" s="607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42391</v>
      </c>
      <c r="D38" s="605"/>
      <c r="E38" s="605"/>
      <c r="F38" s="605"/>
      <c r="G38" s="605"/>
      <c r="H38" s="605"/>
      <c r="I38" s="605"/>
      <c r="J38" s="15"/>
      <c r="K38" s="15"/>
      <c r="L38" s="605"/>
      <c r="M38" s="605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">
      <selection activeCell="R13" sqref="R1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01.01.2015-31.12.2015г.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1" t="s">
        <v>462</v>
      </c>
      <c r="B5" s="612"/>
      <c r="C5" s="589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3"/>
      <c r="B6" s="588"/>
      <c r="C6" s="587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569</v>
      </c>
      <c r="L10" s="64">
        <v>20</v>
      </c>
      <c r="M10" s="64"/>
      <c r="N10" s="73">
        <f aca="true" t="shared" si="4" ref="N10:N39">K10+L10-M10</f>
        <v>589</v>
      </c>
      <c r="O10" s="64"/>
      <c r="P10" s="64"/>
      <c r="Q10" s="73">
        <f t="shared" si="0"/>
        <v>589</v>
      </c>
      <c r="R10" s="73">
        <f t="shared" si="1"/>
        <v>943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20105</v>
      </c>
      <c r="E11" s="188">
        <v>9231</v>
      </c>
      <c r="F11" s="188">
        <v>16</v>
      </c>
      <c r="G11" s="73">
        <f t="shared" si="2"/>
        <v>29320</v>
      </c>
      <c r="H11" s="64"/>
      <c r="I11" s="64"/>
      <c r="J11" s="73">
        <f t="shared" si="3"/>
        <v>29320</v>
      </c>
      <c r="K11" s="64">
        <v>7985</v>
      </c>
      <c r="L11" s="64">
        <v>2368</v>
      </c>
      <c r="M11" s="64">
        <v>4</v>
      </c>
      <c r="N11" s="73">
        <f t="shared" si="4"/>
        <v>10349</v>
      </c>
      <c r="O11" s="64"/>
      <c r="P11" s="64"/>
      <c r="Q11" s="73">
        <f t="shared" si="0"/>
        <v>10349</v>
      </c>
      <c r="R11" s="73">
        <f t="shared" si="1"/>
        <v>18971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203</v>
      </c>
      <c r="L12" s="64">
        <v>12</v>
      </c>
      <c r="M12" s="64"/>
      <c r="N12" s="73">
        <f t="shared" si="4"/>
        <v>215</v>
      </c>
      <c r="O12" s="64"/>
      <c r="P12" s="64"/>
      <c r="Q12" s="73">
        <f t="shared" si="0"/>
        <v>215</v>
      </c>
      <c r="R12" s="73">
        <f t="shared" si="1"/>
        <v>351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501</v>
      </c>
      <c r="E13" s="188"/>
      <c r="F13" s="188"/>
      <c r="G13" s="73">
        <f t="shared" si="2"/>
        <v>501</v>
      </c>
      <c r="H13" s="64"/>
      <c r="I13" s="64"/>
      <c r="J13" s="73">
        <f t="shared" si="3"/>
        <v>501</v>
      </c>
      <c r="K13" s="64">
        <v>109</v>
      </c>
      <c r="L13" s="64">
        <v>30</v>
      </c>
      <c r="M13" s="64"/>
      <c r="N13" s="73">
        <f t="shared" si="4"/>
        <v>139</v>
      </c>
      <c r="O13" s="64"/>
      <c r="P13" s="64"/>
      <c r="Q13" s="73">
        <f t="shared" si="0"/>
        <v>139</v>
      </c>
      <c r="R13" s="73">
        <f t="shared" si="1"/>
        <v>362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189</v>
      </c>
      <c r="E14" s="188">
        <v>20</v>
      </c>
      <c r="F14" s="188"/>
      <c r="G14" s="73">
        <f t="shared" si="2"/>
        <v>209</v>
      </c>
      <c r="H14" s="64"/>
      <c r="I14" s="64"/>
      <c r="J14" s="73">
        <f t="shared" si="3"/>
        <v>209</v>
      </c>
      <c r="K14" s="64">
        <v>64</v>
      </c>
      <c r="L14" s="64">
        <v>9</v>
      </c>
      <c r="M14" s="64"/>
      <c r="N14" s="73">
        <f t="shared" si="4"/>
        <v>73</v>
      </c>
      <c r="O14" s="64"/>
      <c r="P14" s="64"/>
      <c r="Q14" s="73">
        <f t="shared" si="0"/>
        <v>73</v>
      </c>
      <c r="R14" s="73">
        <f t="shared" si="1"/>
        <v>136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5</v>
      </c>
      <c r="E15" s="454">
        <v>9292</v>
      </c>
      <c r="F15" s="454">
        <v>9269</v>
      </c>
      <c r="G15" s="73">
        <f t="shared" si="2"/>
        <v>28</v>
      </c>
      <c r="H15" s="455"/>
      <c r="I15" s="455"/>
      <c r="J15" s="73">
        <f t="shared" si="3"/>
        <v>28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28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17</v>
      </c>
      <c r="L16" s="64">
        <v>1</v>
      </c>
      <c r="M16" s="64"/>
      <c r="N16" s="73">
        <f t="shared" si="4"/>
        <v>18</v>
      </c>
      <c r="O16" s="64"/>
      <c r="P16" s="64"/>
      <c r="Q16" s="73">
        <f aca="true" t="shared" si="5" ref="Q16:Q25">N16+O16-P16</f>
        <v>18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23243</v>
      </c>
      <c r="E17" s="193">
        <f>SUM(E9:E16)</f>
        <v>18543</v>
      </c>
      <c r="F17" s="193">
        <f>SUM(F9:F16)</f>
        <v>9285</v>
      </c>
      <c r="G17" s="73">
        <f t="shared" si="2"/>
        <v>32501</v>
      </c>
      <c r="H17" s="74">
        <f>SUM(H9:H16)</f>
        <v>0</v>
      </c>
      <c r="I17" s="74">
        <f>SUM(I9:I16)</f>
        <v>0</v>
      </c>
      <c r="J17" s="73">
        <f t="shared" si="3"/>
        <v>32501</v>
      </c>
      <c r="K17" s="74">
        <f>SUM(K9:K16)</f>
        <v>8947</v>
      </c>
      <c r="L17" s="74">
        <f>SUM(L9:L16)</f>
        <v>2440</v>
      </c>
      <c r="M17" s="74">
        <f>SUM(M9:M16)</f>
        <v>4</v>
      </c>
      <c r="N17" s="73">
        <f t="shared" si="4"/>
        <v>11383</v>
      </c>
      <c r="O17" s="74">
        <f>SUM(O9:O16)</f>
        <v>0</v>
      </c>
      <c r="P17" s="74">
        <f>SUM(P9:P16)</f>
        <v>0</v>
      </c>
      <c r="Q17" s="73">
        <f t="shared" si="5"/>
        <v>11383</v>
      </c>
      <c r="R17" s="73">
        <f t="shared" si="6"/>
        <v>21118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187</v>
      </c>
      <c r="E22" s="188">
        <v>19</v>
      </c>
      <c r="F22" s="188">
        <v>7</v>
      </c>
      <c r="G22" s="73">
        <f t="shared" si="2"/>
        <v>199</v>
      </c>
      <c r="H22" s="64"/>
      <c r="I22" s="64"/>
      <c r="J22" s="73">
        <f t="shared" si="3"/>
        <v>199</v>
      </c>
      <c r="K22" s="64">
        <v>88</v>
      </c>
      <c r="L22" s="64">
        <v>24</v>
      </c>
      <c r="M22" s="64"/>
      <c r="N22" s="73">
        <f t="shared" si="4"/>
        <v>112</v>
      </c>
      <c r="O22" s="64"/>
      <c r="P22" s="64"/>
      <c r="Q22" s="73">
        <f t="shared" si="5"/>
        <v>112</v>
      </c>
      <c r="R22" s="73">
        <f t="shared" si="6"/>
        <v>87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>
        <v>7</v>
      </c>
      <c r="F24" s="188"/>
      <c r="G24" s="73">
        <f t="shared" si="2"/>
        <v>7</v>
      </c>
      <c r="H24" s="64"/>
      <c r="I24" s="64"/>
      <c r="J24" s="73">
        <f t="shared" si="3"/>
        <v>7</v>
      </c>
      <c r="K24" s="64"/>
      <c r="L24" s="64">
        <v>3</v>
      </c>
      <c r="M24" s="64"/>
      <c r="N24" s="73">
        <f t="shared" si="4"/>
        <v>3</v>
      </c>
      <c r="O24" s="64"/>
      <c r="P24" s="64"/>
      <c r="Q24" s="73">
        <f t="shared" si="5"/>
        <v>3</v>
      </c>
      <c r="R24" s="73">
        <f t="shared" si="6"/>
        <v>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187</v>
      </c>
      <c r="E25" s="189">
        <f aca="true" t="shared" si="7" ref="E25:P25">SUM(E21:E24)</f>
        <v>26</v>
      </c>
      <c r="F25" s="189">
        <f t="shared" si="7"/>
        <v>7</v>
      </c>
      <c r="G25" s="66">
        <f t="shared" si="2"/>
        <v>206</v>
      </c>
      <c r="H25" s="65">
        <f t="shared" si="7"/>
        <v>0</v>
      </c>
      <c r="I25" s="65">
        <f t="shared" si="7"/>
        <v>0</v>
      </c>
      <c r="J25" s="66">
        <f t="shared" si="3"/>
        <v>206</v>
      </c>
      <c r="K25" s="65">
        <f t="shared" si="7"/>
        <v>88</v>
      </c>
      <c r="L25" s="65">
        <f t="shared" si="7"/>
        <v>27</v>
      </c>
      <c r="M25" s="65">
        <f t="shared" si="7"/>
        <v>0</v>
      </c>
      <c r="N25" s="66">
        <f t="shared" si="4"/>
        <v>115</v>
      </c>
      <c r="O25" s="65">
        <f t="shared" si="7"/>
        <v>0</v>
      </c>
      <c r="P25" s="65">
        <f t="shared" si="7"/>
        <v>0</v>
      </c>
      <c r="Q25" s="66">
        <f t="shared" si="5"/>
        <v>115</v>
      </c>
      <c r="R25" s="66">
        <f t="shared" si="6"/>
        <v>91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23430</v>
      </c>
      <c r="E40" s="435">
        <f>E17+E18+E19+E25+E38+E39</f>
        <v>18569</v>
      </c>
      <c r="F40" s="435">
        <f aca="true" t="shared" si="13" ref="F40:R40">F17+F18+F19+F25+F38+F39</f>
        <v>9292</v>
      </c>
      <c r="G40" s="435">
        <f t="shared" si="13"/>
        <v>32707</v>
      </c>
      <c r="H40" s="435">
        <f t="shared" si="13"/>
        <v>0</v>
      </c>
      <c r="I40" s="435">
        <f t="shared" si="13"/>
        <v>0</v>
      </c>
      <c r="J40" s="435">
        <f t="shared" si="13"/>
        <v>32707</v>
      </c>
      <c r="K40" s="435">
        <f t="shared" si="13"/>
        <v>9035</v>
      </c>
      <c r="L40" s="435">
        <f t="shared" si="13"/>
        <v>2467</v>
      </c>
      <c r="M40" s="435">
        <f t="shared" si="13"/>
        <v>4</v>
      </c>
      <c r="N40" s="435">
        <f t="shared" si="13"/>
        <v>11498</v>
      </c>
      <c r="O40" s="435">
        <f t="shared" si="13"/>
        <v>0</v>
      </c>
      <c r="P40" s="435">
        <f t="shared" si="13"/>
        <v>0</v>
      </c>
      <c r="Q40" s="435">
        <f t="shared" si="13"/>
        <v>11498</v>
      </c>
      <c r="R40" s="435">
        <f t="shared" si="13"/>
        <v>21209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42391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84" sqref="D8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01.01.2015-31.12.2015г.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3248</v>
      </c>
      <c r="D28" s="107">
        <v>3248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732</v>
      </c>
      <c r="D29" s="107">
        <v>732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17</v>
      </c>
      <c r="D31" s="107">
        <v>17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52</v>
      </c>
      <c r="D38" s="104">
        <f>SUM(D39:D42)</f>
        <v>52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52</v>
      </c>
      <c r="D42" s="107">
        <v>52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4397</v>
      </c>
      <c r="D43" s="103">
        <f>D24+D28+D29+D31+D30+D32+D33+D38</f>
        <v>4397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4397</v>
      </c>
      <c r="D44" s="102">
        <f>D43+D21+D19+D9</f>
        <v>4397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5234</v>
      </c>
      <c r="D56" s="102">
        <f>D57+D59</f>
        <v>0</v>
      </c>
      <c r="E56" s="118">
        <f t="shared" si="1"/>
        <v>5234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5234</v>
      </c>
      <c r="D57" s="107"/>
      <c r="E57" s="118">
        <f t="shared" si="1"/>
        <v>5234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874</v>
      </c>
      <c r="D64" s="107"/>
      <c r="E64" s="118">
        <f t="shared" si="1"/>
        <v>874</v>
      </c>
      <c r="F64" s="109"/>
    </row>
    <row r="65" spans="1:6" ht="12">
      <c r="A65" s="395" t="s">
        <v>706</v>
      </c>
      <c r="B65" s="396" t="s">
        <v>707</v>
      </c>
      <c r="C65" s="108">
        <v>874</v>
      </c>
      <c r="D65" s="108"/>
      <c r="E65" s="118">
        <f t="shared" si="1"/>
        <v>874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6108</v>
      </c>
      <c r="D66" s="102">
        <f>D52+D56+D61+D62+D63+D64</f>
        <v>0</v>
      </c>
      <c r="E66" s="118">
        <f t="shared" si="1"/>
        <v>6108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123</v>
      </c>
      <c r="D68" s="107"/>
      <c r="E68" s="118">
        <f t="shared" si="1"/>
        <v>123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115</v>
      </c>
      <c r="D71" s="104">
        <f>SUM(D72:D74)</f>
        <v>115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110</v>
      </c>
      <c r="D72" s="107">
        <v>110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5</v>
      </c>
      <c r="D73" s="107">
        <v>5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2697</v>
      </c>
      <c r="D80" s="102">
        <f>SUM(D81:D84)</f>
        <v>2697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1819</v>
      </c>
      <c r="D83" s="107">
        <v>1819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878</v>
      </c>
      <c r="D84" s="107">
        <v>878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4801</v>
      </c>
      <c r="D85" s="103">
        <f>SUM(D86:D90)+D94</f>
        <v>4801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4067</v>
      </c>
      <c r="D87" s="107">
        <v>4067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443</v>
      </c>
      <c r="D88" s="107">
        <v>443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133</v>
      </c>
      <c r="D89" s="107">
        <v>133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109</v>
      </c>
      <c r="D90" s="102">
        <f>SUM(D91:D93)</f>
        <v>109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63</v>
      </c>
      <c r="D92" s="107">
        <v>63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46</v>
      </c>
      <c r="D93" s="107">
        <v>46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49</v>
      </c>
      <c r="D94" s="107">
        <v>49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9</v>
      </c>
      <c r="D95" s="107">
        <v>9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7622</v>
      </c>
      <c r="D96" s="103">
        <f>D85+D80+D75+D71+D95</f>
        <v>7622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13853</v>
      </c>
      <c r="D97" s="103">
        <f>D96+D68+D66</f>
        <v>7622</v>
      </c>
      <c r="E97" s="103">
        <f>E96+E68+E66</f>
        <v>6231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42391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01.01.2015-31.12.2015г.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42391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9">
      <selection activeCell="A1" sqref="A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01.01.2015-31.12.2015г.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42391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2015-07-29T14:10:01Z</cp:lastPrinted>
  <dcterms:created xsi:type="dcterms:W3CDTF">2000-06-29T12:02:40Z</dcterms:created>
  <dcterms:modified xsi:type="dcterms:W3CDTF">2016-01-29T03:56:27Z</dcterms:modified>
  <cp:category/>
  <cp:version/>
  <cp:contentType/>
  <cp:contentStatus/>
</cp:coreProperties>
</file>