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350" windowWidth="15480" windowHeight="4410" tabRatio="81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<sst xmlns="http://schemas.openxmlformats.org/spreadsheetml/2006/main" count="1061" uniqueCount="865">
  <si>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</si>
  <si>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</si>
  <si>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</si>
  <si>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</si>
  <si>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</si>
  <si>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</si>
  <si>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</si>
  <si>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</si>
  <si>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</si>
  <si>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</si>
  <si>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</si>
  <si>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</si>
  <si>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</si>
  <si>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</si>
  <si>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</si>
  <si>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</si>
  <si>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</si>
  <si>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</si>
  <si>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</si>
  <si>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</si>
  <si>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</si>
  <si>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</si>
  <si>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</si>
  <si>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</si>
  <si>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</si>
  <si>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</si>
  <si>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</si>
  <si>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</si>
  <si>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</si>
  <si>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</si>
  <si>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</si>
  <si>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</si>
  <si>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</si>
  <si>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</si>
  <si>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</si>
  <si>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</si>
  <si>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</si>
  <si>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</si>
  <si>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</si>
  <si>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</si>
  <si>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</si>
  <si>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</si>
  <si>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</si>
  <si>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</si>
  <si>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</si>
  <si>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</si>
  <si>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</si>
  <si>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</si>
  <si>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</si>
  <si>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</si>
  <si>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</si>
  <si>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</si>
  <si>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</si>
  <si>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</si>
  <si>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</si>
  <si>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</si>
  <si>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</si>
  <si>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</si>
  <si>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</si>
  <si>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</si>
  <si>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</si>
  <si>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</si>
  <si>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</si>
  <si>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</si>
  <si>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</si>
  <si>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</si>
  <si>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</si>
  <si>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</si>
  <si>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</si>
  <si>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</si>
  <si>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</si>
  <si>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</si>
  <si>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</si>
  <si>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</si>
  <si>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</si>
  <si>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</si>
  <si>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</si>
  <si>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</si>
  <si>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</si>
  <si>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</si>
  <si>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</si>
  <si>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</si>
  <si>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</si>
  <si>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</si>
  <si>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</si>
  <si>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</si>
  <si>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</si>
  <si>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</si>
  <si>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</si>
  <si>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</si>
  <si>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</si>
  <si>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</si>
  <si>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</si>
  <si>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</si>
  <si>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</si>
  <si>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</si>
  <si>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</si>
  <si>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</si>
  <si>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</si>
  <si>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</si>
  <si>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</si>
  <si>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</si>
  <si>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</si>
  <si>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</si>
  <si>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</si>
  <si>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</si>
  <si>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</si>
  <si>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</si>
  <si>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</si>
  <si>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</si>
  <si>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</si>
  <si>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</si>
  <si>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</si>
  <si>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</si>
  <si>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</si>
  <si>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</si>
  <si>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</si>
  <si>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</si>
  <si>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</si>
  <si>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</si>
  <si>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</si>
  <si>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</si>
  <si>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</si>
  <si>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</si>
  <si>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</si>
  <si>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</si>
  <si>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</si>
  <si>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</si>
  <si>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</si>
  <si>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</si>
  <si>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</si>
  <si>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</si>
  <si>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</si>
  <si>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</si>
  <si>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</si>
  <si>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</si>
  <si>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</si>
  <si>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</si>
  <si>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</si>
  <si>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</si>
  <si>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</si>
  <si>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</si>
  <si>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</si>
  <si>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</si>
  <si>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</si>
  <si>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</si>
  <si>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</si>
  <si>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</si>
  <si>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</si>
  <si>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</si>
  <si>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</si>
  <si>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</si>
  <si>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</si>
  <si>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</si>
  <si>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</si>
  <si>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</si>
  <si>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</si>
  <si>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</si>
  <si>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</si>
  <si>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</si>
  <si>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</si>
  <si>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</si>
  <si>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</si>
  <si>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</si>
  <si>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</si>
  <si>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</si>
  <si>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</si>
  <si>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</si>
  <si>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</si>
  <si>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</si>
  <si>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</si>
  <si>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</si>
  <si>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</si>
  <si>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</si>
  <si>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</si>
  <si>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</si>
  <si>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</si>
  <si>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</si>
  <si>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</si>
  <si>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</si>
  <si>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</si>
  <si>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</si>
  <si>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</si>
  <si>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</si>
  <si>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</si>
  <si>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</si>
  <si>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</si>
  <si>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</si>
  <si>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</si>
  <si>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</si>
  <si>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</si>
  <si>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</si>
  <si>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</si>
  <si>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</si>
  <si>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</si>
  <si>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</si>
  <si>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</si>
  <si>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</si>
  <si>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</si>
  <si>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</si>
  <si>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</si>
  <si>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</si>
  <si>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</si>
  <si>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</si>
  <si>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</si>
  <si>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</si>
  <si>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</si>
  <si>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</si>
  <si>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</si>
  <si>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</si>
  <si>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</si>
  <si>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</si>
  <si>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</si>
  <si>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</si>
  <si>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</si>
  <si>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</si>
  <si>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</si>
  <si>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</si>
  <si>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</si>
  <si>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</si>
  <si>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</si>
  <si>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</si>
  <si>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</si>
  <si>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</si>
  <si>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</si>
  <si>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</si>
  <si>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</si>
  <si>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</si>
  <si>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</si>
  <si>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</si>
  <si>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</si>
  <si>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</si>
  <si>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</si>
  <si>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</si>
  <si>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</si>
  <si>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</si>
  <si>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</si>
  <si>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</si>
  <si>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</si>
  <si>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</si>
  <si>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</si>
  <si>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</si>
  <si>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</si>
  <si>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</si>
  <si>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</si>
  <si>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</si>
  <si>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</si>
  <si>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</si>
  <si>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</si>
  <si>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</si>
  <si>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</si>
  <si>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</si>
  <si>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</si>
  <si>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</si>
  <si>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</si>
  <si>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</si>
  <si>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</si>
  <si>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</si>
  <si>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</si>
  <si>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</si>
  <si>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</si>
  <si>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</si>
  <si>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</si>
  <si>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</si>
  <si>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</si>
  <si>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</si>
  <si>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</si>
  <si>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</si>
  <si>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</si>
  <si>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</si>
  <si>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</si>
  <si>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</si>
  <si>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</si>
  <si>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</si>
  <si>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</si>
  <si>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</si>
  <si>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</si>
  <si>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</si>
  <si>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</si>
  <si>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</si>
  <si>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</si>
  <si>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</si>
  <si>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</si>
  <si>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</si>
  <si>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</si>
  <si>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</si>
  <si>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</si>
  <si>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</si>
  <si>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</si>
  <si>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</si>
  <si>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</si>
  <si>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</si>
  <si>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</si>
  <si>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</si>
  <si>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</si>
  <si>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</si>
  <si>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</si>
  <si>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</si>
  <si>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</si>
  <si>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</si>
  <si>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</si>
  <si>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</si>
  <si>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</si>
  <si>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</si>
  <si>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</si>
  <si>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</si>
  <si>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</si>
  <si>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</si>
  <si>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</si>
  <si>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</si>
  <si>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</si>
  <si>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</si>
  <si>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</si>
  <si>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</si>
  <si>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</si>
  <si>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</si>
  <si>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</si>
  <si>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</si>
  <si>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</si>
  <si>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</si>
  <si>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</si>
  <si>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</si>
  <si>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</si>
  <si>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</si>
  <si>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</si>
  <si>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</si>
  <si>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</si>
  <si>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</si>
  <si>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</si>
  <si>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</si>
  <si>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</si>
  <si>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</si>
  <si>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</si>
  <si>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</si>
  <si>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</si>
  <si>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</si>
  <si>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</si>
  <si>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</si>
  <si>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</si>
  <si>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</si>
  <si>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</si>
  <si>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</si>
  <si>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</si>
  <si>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</si>
  <si>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</si>
  <si>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</si>
  <si>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</si>
  <si>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</si>
  <si>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</si>
  <si>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</si>
  <si>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</si>
  <si>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</si>
  <si>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</si>
  <si>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</si>
  <si>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</si>
  <si>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</si>
  <si>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</si>
  <si>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</si>
  <si>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</si>
  <si>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</si>
  <si>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</si>
  <si>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</si>
  <si>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</si>
  <si>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</si>
  <si>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</si>
  <si>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</si>
  <si>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</si>
  <si>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</si>
  <si>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</si>
  <si>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</si>
  <si>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</si>
  <si>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</si>
  <si>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</si>
  <si>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</si>
  <si>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</si>
  <si>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</si>
  <si>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</si>
  <si>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</si>
  <si>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</si>
  <si>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</si>
  <si>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</si>
  <si>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</si>
  <si>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</si>
  <si>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</si>
  <si>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</si>
  <si>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</si>
  <si>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</si>
  <si>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</si>
  <si>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</si>
  <si>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</si>
  <si>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</si>
  <si>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</si>
  <si>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</si>
  <si>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</si>
  <si>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</si>
  <si>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</si>
  <si>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</si>
  <si>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</si>
  <si>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</si>
  <si>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</si>
  <si>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</si>
  <si>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</si>
  <si>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</si>
  <si>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</si>
  <si>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</si>
  <si>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</si>
  <si>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</si>
  <si>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</si>
  <si>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</si>
  <si>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</si>
  <si>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</si>
  <si>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</si>
  <si>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</si>
  <si>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</si>
  <si>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</si>
  <si>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</si>
  <si>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</si>
  <si>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</si>
  <si>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</si>
  <si>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</si>
  <si>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</si>
  <si>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</si>
  <si>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</si>
  <si>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</si>
  <si>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</si>
  <si>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</si>
  <si>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</si>
  <si>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</si>
  <si>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</si>
  <si>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</si>
  <si>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</si>
  <si>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</si>
  <si>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</si>
  <si>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</si>
  <si>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</si>
  <si>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</si>
  <si>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</si>
  <si>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</si>
  <si>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</si>
  <si>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</si>
  <si>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</si>
  <si>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</si>
  <si>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</si>
  <si>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</si>
  <si>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</si>
  <si>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</si>
  <si>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</si>
  <si>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</si>
  <si>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</si>
  <si>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</si>
  <si>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</si>
  <si>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</si>
  <si>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</si>
  <si>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</si>
  <si>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</si>
  <si>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</si>
  <si>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</si>
  <si>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</si>
  <si>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</si>
  <si>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</si>
  <si>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</si>
  <si>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</si>
  <si>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</si>
  <si>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</si>
  <si>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</si>
  <si>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</si>
  <si>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</si>
  <si>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</si>
  <si>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</si>
  <si>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</si>
  <si>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</si>
  <si>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</si>
  <si>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</si>
  <si>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</si>
  <si>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</si>
  <si>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</si>
  <si>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</si>
  <si>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</si>
  <si>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</si>
  <si>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</si>
  <si>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</si>
  <si>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</si>
  <si>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</si>
  <si>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</si>
  <si>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</si>
  <si>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</si>
  <si>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</si>
  <si>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</si>
  <si>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</si>
  <si>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</si>
  <si>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</si>
  <si>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</si>
  <si>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</si>
  <si>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</si>
  <si>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</si>
  <si>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</si>
  <si>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</si>
  <si>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</si>
  <si>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</si>
  <si>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</si>
  <si>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</si>
  <si>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</si>
  <si>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</si>
  <si>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</si>
  <si>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</si>
  <si>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</si>
  <si>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</si>
  <si>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</si>
  <si>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</si>
  <si>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</si>
  <si>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</si>
  <si>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</si>
  <si>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</si>
  <si>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</si>
  <si>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</si>
  <si>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</si>
  <si>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</si>
  <si>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</si>
  <si>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</si>
  <si>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</si>
  <si>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</si>
  <si>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</si>
  <si>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</si>
  <si>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</si>
  <si>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</si>
  <si>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</si>
  <si>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</si>
  <si>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</si>
  <si>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</si>
  <si>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</si>
  <si>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</si>
  <si>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</si>
  <si>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</si>
  <si>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</si>
  <si>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</si>
  <si>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</si>
  <si>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</si>
  <si>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</si>
  <si>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</si>
  <si>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</si>
  <si>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</si>
  <si>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</si>
  <si>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</si>
  <si>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</si>
  <si>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</si>
  <si>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</si>
  <si>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</si>
  <si>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</si>
  <si>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</si>
  <si>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</si>
  <si>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</si>
  <si>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</si>
  <si>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</si>
  <si>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</si>
  <si>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</si>
  <si>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</si>
  <si>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</si>
  <si>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</si>
  <si>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</si>
  <si>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</si>
  <si>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</si>
  <si>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</si>
  <si>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</si>
  <si>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</si>
  <si>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</si>
  <si>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</si>
  <si>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</si>
  <si>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</si>
  <si>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</si>
  <si>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</si>
  <si>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</si>
  <si>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</si>
  <si>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</si>
  <si>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</si>
  <si>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</si>
  <si>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</si>
  <si>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</si>
  <si>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</si>
  <si>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</si>
  <si>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</si>
  <si>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</si>
  <si>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</si>
  <si>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</si>
  <si>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</si>
  <si>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</si>
  <si>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</si>
  <si>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</si>
  <si>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</si>
  <si>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</si>
  <si>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</si>
  <si>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</si>
  <si>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</si>
  <si>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</si>
  <si>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</si>
  <si>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</si>
  <si>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</si>
  <si>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</si>
  <si>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</si>
  <si>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</si>
  <si>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</si>
  <si>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</si>
  <si>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</si>
  <si>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</si>
  <si>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</si>
  <si>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</si>
  <si>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</si>
  <si>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</si>
  <si>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</si>
  <si>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</si>
  <si>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</si>
  <si>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</si>
  <si>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</si>
  <si>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</si>
  <si>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</si>
  <si>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</si>
  <si>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</si>
  <si>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</si>
  <si>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</si>
  <si>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</si>
  <si>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</si>
  <si>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</si>
  <si>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</si>
  <si>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</si>
  <si>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</si>
  <si>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</si>
  <si>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</si>
  <si>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</si>
  <si>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</si>
  <si>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</si>
  <si>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</si>
  <si>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</si>
  <si>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</si>
  <si>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</si>
  <si>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</si>
  <si>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</si>
  <si>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</si>
  <si>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</si>
  <si>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</si>
  <si>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</si>
  <si>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</si>
  <si>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</si>
  <si>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</si>
  <si>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</si>
  <si>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</si>
  <si>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</si>
  <si>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</si>
  <si>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</si>
  <si>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</si>
  <si>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</si>
  <si>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</si>
  <si>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</si>
  <si>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</si>
  <si>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</si>
  <si>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</si>
  <si>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</si>
  <si>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</si>
  <si>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</si>
  <si>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</si>
  <si>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</si>
  <si>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</si>
  <si>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</si>
  <si>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</si>
  <si>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</si>
  <si>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</si>
  <si>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</si>
  <si>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</si>
  <si>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</si>
  <si>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</si>
  <si>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</si>
  <si>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</si>
  <si>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</si>
  <si>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</si>
  <si>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</si>
  <si>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</si>
  <si>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</si>
  <si>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</si>
  <si>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</si>
  <si>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</si>
  <si>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</si>
  <si>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</si>
  <si>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</si>
  <si>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</si>
  <si>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</si>
  <si>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</si>
  <si>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</si>
  <si>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</si>
  <si>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</si>
  <si>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</si>
  <si>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</si>
  <si>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</si>
  <si>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</si>
  <si>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</si>
  <si>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</si>
  <si>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</si>
  <si>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</si>
  <si>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</si>
  <si>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</si>
  <si>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</si>
  <si>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</si>
  <si>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</si>
  <si>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</si>
  <si>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</si>
  <si>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</si>
  <si>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</si>
  <si>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</si>
  <si>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</si>
  <si>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</si>
  <si>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</si>
  <si>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</si>
  <si>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</si>
  <si>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</si>
  <si>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</si>
  <si>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</si>
  <si>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</si>
  <si>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</si>
  <si>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</si>
  <si>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</si>
  <si>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</si>
  <si>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</si>
  <si>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</si>
  <si>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</si>
  <si>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</si>
  <si>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</si>
  <si>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</si>
  <si>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</si>
  <si>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</si>
  <si>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</si>
  <si>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</si>
  <si>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</si>
  <si>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</si>
  <si>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</si>
  <si>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</si>
  <si>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</si>
  <si>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</si>
  <si>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</si>
  <si>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</si>
  <si>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</si>
  <si>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</si>
  <si>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</si>
  <si>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</si>
  <si>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</si>
  <si>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</si>
  <si>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</si>
  <si>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</si>
  <si>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</si>
  <si>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</si>
  <si>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</si>
  <si>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</si>
  <si>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</si>
  <si>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</si>
  <si>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</si>
  <si>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</si>
  <si>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</si>
  <si>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</si>
  <si>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</si>
  <si>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</si>
  <si>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</si>
  <si>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</si>
  <si>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</si>
  <si>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</si>
  <si>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</si>
  <si>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</si>
  <si>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</si>
  <si>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</si>
  <si>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</si>
  <si>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</si>
  <si>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</si>
  <si>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</si>
  <si>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</si>
  <si>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</si>
  <si>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</si>
  <si>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</si>
  <si>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</si>
  <si>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</si>
  <si>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</si>
  <si>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</si>
  <si>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</si>
  <si>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</si>
  <si>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</si>
  <si>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</si>
  <si>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</si>
  <si>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</si>
  <si>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</si>
  <si>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</si>
  <si>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</si>
  <si>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</si>
  <si>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</si>
  <si>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</si>
  <si>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</si>
  <si>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</si>
  <si>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</si>
  <si>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</si>
  <si>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</si>
  <si>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</si>
  <si>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</si>
  <si>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</si>
  <si>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</si>
  <si>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</si>
  <si>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</si>
  <si>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</si>
  <si>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</si>
  <si>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</si>
  <si>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</si>
  <si>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</si>
  <si>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</si>
  <si>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</si>
  <si>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</si>
  <si>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</si>
  <si>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</si>
  <si>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</si>
  <si>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</si>
  <si>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</si>
  <si>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</si>
  <si>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</si>
  <si>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</si>
  <si>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</si>
  <si>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</si>
  <si>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</si>
  <si>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</si>
  <si>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</si>
  <si>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</si>
  <si>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</si>
  <si>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</si>
  <si>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</si>
  <si>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</si>
  <si>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</si>
  <si>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</si>
  <si>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</si>
  <si>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</si>
  <si>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</si>
  <si>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</si>
  <si>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</si>
  <si>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</si>
  <si>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</si>
  <si>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</si>
  <si>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</si>
  <si>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</si>
  <si>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</si>
  <si>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</si>
  <si>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</si>
  <si>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</si>
  <si>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</si>
  <si>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</si>
  <si>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</si>
  <si>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</si>
  <si>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</si>
  <si>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</si>
  <si>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</si>
  <si>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</si>
  <si>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</si>
  <si>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</si>
  <si>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</si>
  <si>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</si>
  <si>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</si>
  <si>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</si>
  <si>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</si>
  <si>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</si>
  <si>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</si>
  <si>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</si>
  <si>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</si>
  <si>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</si>
  <si>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 xml:space="preserve">Дата на съставяне:                </t>
  </si>
  <si>
    <t>Главен Счетоводител: Емилия Армова</t>
  </si>
  <si>
    <t>01.01.2014 - 31.12.2014 г.</t>
  </si>
  <si>
    <t>12.03.2015г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</si>
</sst>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22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23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6">
      <selection activeCell="D99" sqref="D99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963</v>
      </c>
      <c r="D12" s="150">
        <v>984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12120</v>
      </c>
      <c r="D13" s="150">
        <v>13934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363</v>
      </c>
      <c r="D14" s="150">
        <v>328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392</v>
      </c>
      <c r="D15" s="150">
        <v>464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125</v>
      </c>
      <c r="D16" s="150">
        <v>119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5</v>
      </c>
      <c r="D17" s="150">
        <v>96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9</v>
      </c>
      <c r="D18" s="150">
        <v>9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14296</v>
      </c>
      <c r="D19" s="154">
        <f>SUM(D11:D18)</f>
        <v>16253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375</v>
      </c>
      <c r="H20" s="157">
        <v>375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99</v>
      </c>
      <c r="D24" s="150">
        <v>115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2806</v>
      </c>
      <c r="H25" s="153">
        <f>H19+H20+H21</f>
        <v>2806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99</v>
      </c>
      <c r="D27" s="154">
        <f>SUM(D23:D26)</f>
        <v>115</v>
      </c>
      <c r="E27" s="252" t="s">
        <v>83</v>
      </c>
      <c r="F27" s="241" t="s">
        <v>84</v>
      </c>
      <c r="G27" s="153">
        <f>SUM(G28:G30)</f>
        <v>11852</v>
      </c>
      <c r="H27" s="153">
        <f>SUM(H28:H30)</f>
        <v>9423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11852</v>
      </c>
      <c r="H28" s="151">
        <v>9423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1327</v>
      </c>
      <c r="H31" s="151">
        <v>2429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13179</v>
      </c>
      <c r="H33" s="153">
        <f>H27+H31+H32</f>
        <v>11852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18257</v>
      </c>
      <c r="H36" s="153">
        <f>H25+H17+H33</f>
        <v>16930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1438</v>
      </c>
      <c r="H44" s="151">
        <v>2144</v>
      </c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509</v>
      </c>
      <c r="H48" s="151">
        <v>1347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1947</v>
      </c>
      <c r="H49" s="153">
        <f>SUM(H43:H48)</f>
        <v>3491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123</v>
      </c>
      <c r="H53" s="151">
        <v>103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>
        <v>591</v>
      </c>
      <c r="H54" s="151">
        <v>966</v>
      </c>
    </row>
    <row r="55" spans="1:18" ht="25.5">
      <c r="A55" s="268" t="s">
        <v>170</v>
      </c>
      <c r="B55" s="269" t="s">
        <v>171</v>
      </c>
      <c r="C55" s="154">
        <f>C19+C20+C21+C27+C32+C45+C51+C53+C54</f>
        <v>14395</v>
      </c>
      <c r="D55" s="154">
        <f>D19+D20+D21+D27+D32+D45+D51+D53+D54</f>
        <v>16368</v>
      </c>
      <c r="E55" s="236" t="s">
        <v>172</v>
      </c>
      <c r="F55" s="260" t="s">
        <v>173</v>
      </c>
      <c r="G55" s="153">
        <f>G49+G51+G52+G53+G54</f>
        <v>2661</v>
      </c>
      <c r="H55" s="153">
        <f>H49+H51+H52+H53+H54</f>
        <v>4560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8463</v>
      </c>
      <c r="D58" s="150">
        <v>8467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261</v>
      </c>
      <c r="D59" s="150">
        <v>297</v>
      </c>
      <c r="E59" s="250" t="s">
        <v>181</v>
      </c>
      <c r="F59" s="241" t="s">
        <v>182</v>
      </c>
      <c r="G59" s="151">
        <v>980</v>
      </c>
      <c r="H59" s="151">
        <v>626</v>
      </c>
      <c r="M59" s="156"/>
    </row>
    <row r="60" spans="1:8" ht="15">
      <c r="A60" s="234" t="s">
        <v>183</v>
      </c>
      <c r="B60" s="240" t="s">
        <v>184</v>
      </c>
      <c r="C60" s="150">
        <v>92</v>
      </c>
      <c r="D60" s="150">
        <v>67</v>
      </c>
      <c r="E60" s="236" t="s">
        <v>185</v>
      </c>
      <c r="F60" s="241" t="s">
        <v>186</v>
      </c>
      <c r="G60" s="151">
        <v>838</v>
      </c>
      <c r="H60" s="151">
        <v>1123</v>
      </c>
    </row>
    <row r="61" spans="1:18" ht="15">
      <c r="A61" s="234" t="s">
        <v>187</v>
      </c>
      <c r="B61" s="243" t="s">
        <v>188</v>
      </c>
      <c r="C61" s="150">
        <v>152</v>
      </c>
      <c r="D61" s="150">
        <v>353</v>
      </c>
      <c r="E61" s="242" t="s">
        <v>189</v>
      </c>
      <c r="F61" s="271" t="s">
        <v>190</v>
      </c>
      <c r="G61" s="153">
        <f>SUM(G62:G68)</f>
        <v>4887</v>
      </c>
      <c r="H61" s="153">
        <f>SUM(H62:H68)</f>
        <v>5507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376</v>
      </c>
      <c r="H62" s="151">
        <v>499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8968</v>
      </c>
      <c r="D64" s="154">
        <f>SUM(D58:D63)</f>
        <v>9184</v>
      </c>
      <c r="E64" s="236" t="s">
        <v>200</v>
      </c>
      <c r="F64" s="241" t="s">
        <v>201</v>
      </c>
      <c r="G64" s="151">
        <v>4214</v>
      </c>
      <c r="H64" s="151">
        <v>4637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66</v>
      </c>
      <c r="H65" s="151">
        <v>73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117</v>
      </c>
      <c r="H66" s="151">
        <v>104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45</v>
      </c>
      <c r="H67" s="151">
        <v>41</v>
      </c>
    </row>
    <row r="68" spans="1:8" ht="15">
      <c r="A68" s="234" t="s">
        <v>211</v>
      </c>
      <c r="B68" s="240" t="s">
        <v>212</v>
      </c>
      <c r="C68" s="150">
        <v>2737</v>
      </c>
      <c r="D68" s="150">
        <v>2596</v>
      </c>
      <c r="E68" s="236" t="s">
        <v>213</v>
      </c>
      <c r="F68" s="241" t="s">
        <v>214</v>
      </c>
      <c r="G68" s="151">
        <v>69</v>
      </c>
      <c r="H68" s="151">
        <v>153</v>
      </c>
    </row>
    <row r="69" spans="1:8" ht="15">
      <c r="A69" s="234" t="s">
        <v>215</v>
      </c>
      <c r="B69" s="240" t="s">
        <v>216</v>
      </c>
      <c r="C69" s="150">
        <v>1392</v>
      </c>
      <c r="D69" s="150">
        <v>203</v>
      </c>
      <c r="E69" s="250" t="s">
        <v>78</v>
      </c>
      <c r="F69" s="241" t="s">
        <v>217</v>
      </c>
      <c r="G69" s="151">
        <v>12</v>
      </c>
      <c r="H69" s="151">
        <v>14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362</v>
      </c>
      <c r="D71" s="150">
        <v>363</v>
      </c>
      <c r="E71" s="252" t="s">
        <v>46</v>
      </c>
      <c r="F71" s="272" t="s">
        <v>224</v>
      </c>
      <c r="G71" s="160">
        <f>G59+G60+G61+G69+G70</f>
        <v>6717</v>
      </c>
      <c r="H71" s="160">
        <f>H59+H60+H61+H69+H70</f>
        <v>7270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73</v>
      </c>
      <c r="D74" s="150">
        <v>18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4564</v>
      </c>
      <c r="D75" s="154">
        <f>SUM(D67:D74)</f>
        <v>3180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375</v>
      </c>
      <c r="H76" s="151">
        <v>375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7092</v>
      </c>
      <c r="H79" s="161">
        <f>H71+H74+H75+H76</f>
        <v>7645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1</v>
      </c>
      <c r="D87" s="150">
        <v>16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82</v>
      </c>
      <c r="D88" s="150">
        <v>387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83</v>
      </c>
      <c r="D91" s="154">
        <f>SUM(D87:D90)</f>
        <v>403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13615</v>
      </c>
      <c r="D93" s="154">
        <f>D64+D75+D84+D91+D92</f>
        <v>12767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28010</v>
      </c>
      <c r="D94" s="163">
        <f>D93+D55</f>
        <v>29135</v>
      </c>
      <c r="E94" s="446" t="s">
        <v>270</v>
      </c>
      <c r="F94" s="288" t="s">
        <v>271</v>
      </c>
      <c r="G94" s="164">
        <f>G36+G39+G55+G79</f>
        <v>28010</v>
      </c>
      <c r="H94" s="164">
        <f>H36+H39+H55+H79</f>
        <v>29135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862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 t="s">
        <v>864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B48" sqref="B4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01.01.2014 - 31.12.2014 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17701</v>
      </c>
      <c r="D9" s="45">
        <v>22715</v>
      </c>
      <c r="E9" s="297" t="s">
        <v>284</v>
      </c>
      <c r="F9" s="546" t="s">
        <v>285</v>
      </c>
      <c r="G9" s="547">
        <v>22835</v>
      </c>
      <c r="H9" s="547">
        <v>29254</v>
      </c>
    </row>
    <row r="10" spans="1:8" ht="12">
      <c r="A10" s="297" t="s">
        <v>286</v>
      </c>
      <c r="B10" s="298" t="s">
        <v>287</v>
      </c>
      <c r="C10" s="45">
        <v>488</v>
      </c>
      <c r="D10" s="45">
        <v>838</v>
      </c>
      <c r="E10" s="297" t="s">
        <v>288</v>
      </c>
      <c r="F10" s="546" t="s">
        <v>289</v>
      </c>
      <c r="G10" s="547">
        <v>1922</v>
      </c>
      <c r="H10" s="547">
        <v>1384</v>
      </c>
    </row>
    <row r="11" spans="1:8" ht="12">
      <c r="A11" s="297" t="s">
        <v>290</v>
      </c>
      <c r="B11" s="298" t="s">
        <v>291</v>
      </c>
      <c r="C11" s="45">
        <v>1881</v>
      </c>
      <c r="D11" s="45">
        <v>1873</v>
      </c>
      <c r="E11" s="299" t="s">
        <v>292</v>
      </c>
      <c r="F11" s="546" t="s">
        <v>293</v>
      </c>
      <c r="G11" s="547">
        <v>238</v>
      </c>
      <c r="H11" s="547">
        <v>235</v>
      </c>
    </row>
    <row r="12" spans="1:8" ht="12">
      <c r="A12" s="297" t="s">
        <v>294</v>
      </c>
      <c r="B12" s="298" t="s">
        <v>295</v>
      </c>
      <c r="C12" s="45">
        <v>1466</v>
      </c>
      <c r="D12" s="45">
        <v>1368</v>
      </c>
      <c r="E12" s="299" t="s">
        <v>78</v>
      </c>
      <c r="F12" s="546" t="s">
        <v>296</v>
      </c>
      <c r="G12" s="547">
        <v>724</v>
      </c>
      <c r="H12" s="547">
        <v>1852</v>
      </c>
    </row>
    <row r="13" spans="1:18" ht="12">
      <c r="A13" s="297" t="s">
        <v>297</v>
      </c>
      <c r="B13" s="298" t="s">
        <v>298</v>
      </c>
      <c r="C13" s="45">
        <v>256</v>
      </c>
      <c r="D13" s="45">
        <v>240</v>
      </c>
      <c r="E13" s="300" t="s">
        <v>51</v>
      </c>
      <c r="F13" s="548" t="s">
        <v>299</v>
      </c>
      <c r="G13" s="545">
        <f>SUM(G9:G12)</f>
        <v>25719</v>
      </c>
      <c r="H13" s="545">
        <f>SUM(H9:H12)</f>
        <v>32725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2164</v>
      </c>
      <c r="D14" s="45">
        <v>2860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237</v>
      </c>
      <c r="D15" s="46">
        <v>2</v>
      </c>
      <c r="E15" s="295" t="s">
        <v>304</v>
      </c>
      <c r="F15" s="551" t="s">
        <v>305</v>
      </c>
      <c r="G15" s="547">
        <v>375</v>
      </c>
      <c r="H15" s="547">
        <v>375</v>
      </c>
    </row>
    <row r="16" spans="1:8" ht="12">
      <c r="A16" s="297" t="s">
        <v>306</v>
      </c>
      <c r="B16" s="298" t="s">
        <v>307</v>
      </c>
      <c r="C16" s="46">
        <v>53</v>
      </c>
      <c r="D16" s="46">
        <v>27</v>
      </c>
      <c r="E16" s="297" t="s">
        <v>308</v>
      </c>
      <c r="F16" s="549" t="s">
        <v>309</v>
      </c>
      <c r="G16" s="552">
        <v>375</v>
      </c>
      <c r="H16" s="552">
        <v>375</v>
      </c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24246</v>
      </c>
      <c r="D19" s="48">
        <f>SUM(D9:D15)+D16</f>
        <v>29923</v>
      </c>
      <c r="E19" s="303" t="s">
        <v>316</v>
      </c>
      <c r="F19" s="549" t="s">
        <v>317</v>
      </c>
      <c r="G19" s="547"/>
      <c r="H19" s="547">
        <v>21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295</v>
      </c>
      <c r="D22" s="45">
        <v>426</v>
      </c>
      <c r="E22" s="303" t="s">
        <v>325</v>
      </c>
      <c r="F22" s="549" t="s">
        <v>326</v>
      </c>
      <c r="G22" s="547">
        <v>1</v>
      </c>
      <c r="H22" s="547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6</v>
      </c>
      <c r="D24" s="45">
        <v>10</v>
      </c>
      <c r="E24" s="300" t="s">
        <v>103</v>
      </c>
      <c r="F24" s="551" t="s">
        <v>333</v>
      </c>
      <c r="G24" s="545">
        <f>SUM(G19:G23)</f>
        <v>1</v>
      </c>
      <c r="H24" s="545">
        <f>SUM(H19:H23)</f>
        <v>21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74</v>
      </c>
      <c r="D25" s="45">
        <v>41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375</v>
      </c>
      <c r="D26" s="48">
        <f>SUM(D22:D25)</f>
        <v>477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24621</v>
      </c>
      <c r="D28" s="49">
        <f>D26+D19</f>
        <v>30400</v>
      </c>
      <c r="E28" s="126" t="s">
        <v>338</v>
      </c>
      <c r="F28" s="551" t="s">
        <v>339</v>
      </c>
      <c r="G28" s="545">
        <f>G13+G15+G24</f>
        <v>26095</v>
      </c>
      <c r="H28" s="545">
        <f>H13+H15+H24</f>
        <v>33121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1474</v>
      </c>
      <c r="D30" s="49">
        <f>IF((H28-D28)&gt;0,H28-D28,0)</f>
        <v>2721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24621</v>
      </c>
      <c r="D33" s="48">
        <f>D28-D31+D32</f>
        <v>30400</v>
      </c>
      <c r="E33" s="126" t="s">
        <v>352</v>
      </c>
      <c r="F33" s="551" t="s">
        <v>353</v>
      </c>
      <c r="G33" s="52">
        <f>G32-G31+G28</f>
        <v>26095</v>
      </c>
      <c r="H33" s="52">
        <f>H32-H31+H28</f>
        <v>33121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1474</v>
      </c>
      <c r="D34" s="49">
        <f>IF((H33-D33)&gt;0,H33-D33,0)</f>
        <v>2721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147</v>
      </c>
      <c r="D35" s="48">
        <f>D36+D37+D38</f>
        <v>292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>
        <v>127</v>
      </c>
      <c r="D36" s="45">
        <v>247</v>
      </c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>
        <v>20</v>
      </c>
      <c r="D37" s="428">
        <v>45</v>
      </c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1327</v>
      </c>
      <c r="D39" s="457">
        <f>+IF((H33-D33-D35)&gt;0,H33-D33-D35,0)</f>
        <v>2429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1327</v>
      </c>
      <c r="D41" s="51">
        <f>IF(H39=0,IF(D39-D40&gt;0,D39-D40+H40,0),IF(H39-H40&lt;0,H40-H39+D39,0))</f>
        <v>2429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26095</v>
      </c>
      <c r="D42" s="52">
        <f>D33+D35+D39</f>
        <v>33121</v>
      </c>
      <c r="E42" s="127" t="s">
        <v>379</v>
      </c>
      <c r="F42" s="128" t="s">
        <v>380</v>
      </c>
      <c r="G42" s="52">
        <f>G39+G33</f>
        <v>26095</v>
      </c>
      <c r="H42" s="52">
        <f>H39+H33</f>
        <v>33121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862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 t="str">
        <f>'справка №1-БАЛАНС'!D98</f>
        <v>12.03.2015г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C40" sqref="C40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01.01.2014 - 31.12.2014 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27847</v>
      </c>
      <c r="D10" s="53">
        <v>39260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-20702</v>
      </c>
      <c r="D11" s="53">
        <v>-29228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-1716</v>
      </c>
      <c r="D13" s="53">
        <v>-1601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>
        <v>-2593</v>
      </c>
      <c r="D14" s="53">
        <v>-2965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-142</v>
      </c>
      <c r="D15" s="53">
        <v>-513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/>
      <c r="D16" s="53">
        <v>16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-6</v>
      </c>
      <c r="D18" s="53">
        <v>-10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-25</v>
      </c>
      <c r="D19" s="53">
        <v>-27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2663</v>
      </c>
      <c r="D20" s="54">
        <f>SUM(D10:D19)</f>
        <v>4932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-881</v>
      </c>
      <c r="D22" s="53">
        <v>-425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>
        <v>64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-817</v>
      </c>
      <c r="D32" s="54">
        <f>SUM(D22:D31)</f>
        <v>-425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>
        <v>273</v>
      </c>
      <c r="D36" s="53"/>
      <c r="E36" s="129"/>
      <c r="F36" s="129"/>
    </row>
    <row r="37" spans="1:6" ht="12">
      <c r="A37" s="331" t="s">
        <v>436</v>
      </c>
      <c r="B37" s="332" t="s">
        <v>437</v>
      </c>
      <c r="C37" s="53">
        <v>-626</v>
      </c>
      <c r="D37" s="53">
        <v>-2247</v>
      </c>
      <c r="E37" s="129"/>
      <c r="F37" s="129"/>
    </row>
    <row r="38" spans="1:6" ht="12">
      <c r="A38" s="331" t="s">
        <v>438</v>
      </c>
      <c r="B38" s="332" t="s">
        <v>439</v>
      </c>
      <c r="C38" s="53">
        <v>-1598</v>
      </c>
      <c r="D38" s="53">
        <v>-1591</v>
      </c>
      <c r="E38" s="129"/>
      <c r="F38" s="129"/>
    </row>
    <row r="39" spans="1:6" ht="12">
      <c r="A39" s="331" t="s">
        <v>440</v>
      </c>
      <c r="B39" s="332" t="s">
        <v>441</v>
      </c>
      <c r="C39" s="53">
        <v>-215</v>
      </c>
      <c r="D39" s="53">
        <v>-208</v>
      </c>
      <c r="E39" s="129"/>
      <c r="F39" s="129"/>
    </row>
    <row r="40" spans="1:6" ht="12">
      <c r="A40" s="331" t="s">
        <v>442</v>
      </c>
      <c r="B40" s="332" t="s">
        <v>443</v>
      </c>
      <c r="C40" s="53"/>
      <c r="D40" s="53">
        <v>-89</v>
      </c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-2166</v>
      </c>
      <c r="D42" s="54">
        <f>SUM(D34:D41)</f>
        <v>-4135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-320</v>
      </c>
      <c r="D43" s="54">
        <f>D42+D32+D20</f>
        <v>372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403</v>
      </c>
      <c r="D44" s="131">
        <v>31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83</v>
      </c>
      <c r="D45" s="54">
        <f>D44+D43</f>
        <v>403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83</v>
      </c>
      <c r="D46" s="55">
        <v>403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 t="str">
        <f>'справка №1-БАЛАНС'!D98</f>
        <v>12.03.2015г</v>
      </c>
      <c r="C49" s="318"/>
      <c r="D49" s="434"/>
      <c r="E49" s="342"/>
      <c r="G49" s="132"/>
      <c r="H49" s="132"/>
    </row>
    <row r="50" spans="1:8" ht="12.75">
      <c r="A50" s="575"/>
      <c r="B50" s="583" t="s">
        <v>862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49" sqref="B49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01.01.2014 - 31.12.2014 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375</v>
      </c>
      <c r="F11" s="57">
        <f>'справка №1-БАЛАНС'!H22</f>
        <v>608</v>
      </c>
      <c r="G11" s="57">
        <f>'справка №1-БАЛАНС'!H23</f>
        <v>0</v>
      </c>
      <c r="H11" s="59">
        <f>'справка №1-БАЛАНС'!H24</f>
        <v>1823</v>
      </c>
      <c r="I11" s="57">
        <f>'справка №1-БАЛАНС'!H28+'справка №1-БАЛАНС'!H31</f>
        <v>11852</v>
      </c>
      <c r="J11" s="57">
        <f>'справка №1-БАЛАНС'!H29+'справка №1-БАЛАНС'!H32</f>
        <v>0</v>
      </c>
      <c r="K11" s="59"/>
      <c r="L11" s="343">
        <f>SUM(C11:K11)</f>
        <v>16930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375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11852</v>
      </c>
      <c r="J15" s="60">
        <f t="shared" si="2"/>
        <v>0</v>
      </c>
      <c r="K15" s="60">
        <f t="shared" si="2"/>
        <v>0</v>
      </c>
      <c r="L15" s="343">
        <f t="shared" si="1"/>
        <v>16930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1327</v>
      </c>
      <c r="J16" s="344">
        <f>+'справка №1-БАЛАНС'!G32</f>
        <v>0</v>
      </c>
      <c r="K16" s="59"/>
      <c r="L16" s="343">
        <f t="shared" si="1"/>
        <v>1327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375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13179</v>
      </c>
      <c r="J29" s="58">
        <f t="shared" si="6"/>
        <v>0</v>
      </c>
      <c r="K29" s="58">
        <f t="shared" si="6"/>
        <v>0</v>
      </c>
      <c r="L29" s="343">
        <f t="shared" si="1"/>
        <v>18257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375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13179</v>
      </c>
      <c r="J32" s="58">
        <f t="shared" si="7"/>
        <v>0</v>
      </c>
      <c r="K32" s="58">
        <f t="shared" si="7"/>
        <v>0</v>
      </c>
      <c r="L32" s="343">
        <f t="shared" si="1"/>
        <v>18257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862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24">
      <c r="A38" s="451" t="s">
        <v>858</v>
      </c>
      <c r="B38" s="573"/>
      <c r="C38" s="573" t="str">
        <f>'справка №1-БАЛАНС'!D98</f>
        <v>12.03.2015г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34">
      <selection activeCell="H10" sqref="H10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20" t="s">
        <v>382</v>
      </c>
      <c r="B2" s="621"/>
      <c r="C2" s="622" t="str">
        <f>'справка №1-БАЛАНС'!E3</f>
        <v>"УНИПАК" АД гр.  ПАВЛИКЕНИ</v>
      </c>
      <c r="D2" s="622"/>
      <c r="E2" s="622"/>
      <c r="F2" s="622"/>
      <c r="G2" s="622"/>
      <c r="H2" s="622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20" t="s">
        <v>5</v>
      </c>
      <c r="B3" s="621"/>
      <c r="C3" s="623" t="str">
        <f>'справка №1-БАЛАНС'!E5</f>
        <v>01.01.2014 - 31.12.2014 г.</v>
      </c>
      <c r="D3" s="623"/>
      <c r="E3" s="623"/>
      <c r="F3" s="482"/>
      <c r="G3" s="482"/>
      <c r="H3" s="482"/>
      <c r="I3" s="482"/>
      <c r="J3" s="482"/>
      <c r="K3" s="482"/>
      <c r="L3" s="482"/>
      <c r="M3" s="610" t="s">
        <v>4</v>
      </c>
      <c r="N3" s="61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14" t="s">
        <v>462</v>
      </c>
      <c r="B5" s="615"/>
      <c r="C5" s="618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0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08" t="s">
        <v>527</v>
      </c>
      <c r="R5" s="608" t="s">
        <v>528</v>
      </c>
    </row>
    <row r="6" spans="1:18" s="99" customFormat="1" ht="48">
      <c r="A6" s="616"/>
      <c r="B6" s="617"/>
      <c r="C6" s="619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0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09"/>
      <c r="R6" s="60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 aca="true" t="shared" si="0" ref="N9:N16">K9+L9-M9</f>
        <v>0</v>
      </c>
      <c r="O9" s="64"/>
      <c r="P9" s="64"/>
      <c r="Q9" s="73">
        <f aca="true" t="shared" si="1" ref="Q9:Q16">N9+O9-P9</f>
        <v>0</v>
      </c>
      <c r="R9" s="73">
        <f aca="true" t="shared" si="2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1532</v>
      </c>
      <c r="E10" s="188"/>
      <c r="F10" s="188"/>
      <c r="G10" s="73">
        <f aca="true" t="shared" si="3" ref="G10:G39">D10+E10-F10</f>
        <v>1532</v>
      </c>
      <c r="H10" s="64"/>
      <c r="I10" s="64"/>
      <c r="J10" s="73">
        <f aca="true" t="shared" si="4" ref="J10:J39">G10+H10-I10</f>
        <v>1532</v>
      </c>
      <c r="K10" s="64">
        <v>548</v>
      </c>
      <c r="L10" s="64">
        <v>21</v>
      </c>
      <c r="M10" s="64"/>
      <c r="N10" s="73">
        <f t="shared" si="0"/>
        <v>569</v>
      </c>
      <c r="O10" s="64"/>
      <c r="P10" s="64"/>
      <c r="Q10" s="73">
        <f t="shared" si="1"/>
        <v>569</v>
      </c>
      <c r="R10" s="73">
        <f t="shared" si="2"/>
        <v>963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20118</v>
      </c>
      <c r="E11" s="188">
        <v>174</v>
      </c>
      <c r="F11" s="188">
        <v>187</v>
      </c>
      <c r="G11" s="73">
        <f t="shared" si="3"/>
        <v>20105</v>
      </c>
      <c r="H11" s="64"/>
      <c r="I11" s="64"/>
      <c r="J11" s="73">
        <f t="shared" si="4"/>
        <v>20105</v>
      </c>
      <c r="K11" s="64">
        <v>6231</v>
      </c>
      <c r="L11" s="64">
        <v>1786</v>
      </c>
      <c r="M11" s="64">
        <v>32</v>
      </c>
      <c r="N11" s="73">
        <f t="shared" si="0"/>
        <v>7985</v>
      </c>
      <c r="O11" s="64"/>
      <c r="P11" s="64"/>
      <c r="Q11" s="73">
        <f t="shared" si="1"/>
        <v>7985</v>
      </c>
      <c r="R11" s="73">
        <f t="shared" si="2"/>
        <v>12120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566</v>
      </c>
      <c r="E12" s="188"/>
      <c r="F12" s="188"/>
      <c r="G12" s="73">
        <f t="shared" si="3"/>
        <v>566</v>
      </c>
      <c r="H12" s="64"/>
      <c r="I12" s="64"/>
      <c r="J12" s="73">
        <f t="shared" si="4"/>
        <v>566</v>
      </c>
      <c r="K12" s="64">
        <v>191</v>
      </c>
      <c r="L12" s="64">
        <v>12</v>
      </c>
      <c r="M12" s="64"/>
      <c r="N12" s="73">
        <f t="shared" si="0"/>
        <v>203</v>
      </c>
      <c r="O12" s="64"/>
      <c r="P12" s="64"/>
      <c r="Q12" s="73">
        <f t="shared" si="1"/>
        <v>203</v>
      </c>
      <c r="R12" s="73">
        <f t="shared" si="2"/>
        <v>363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579</v>
      </c>
      <c r="E13" s="188">
        <v>36</v>
      </c>
      <c r="F13" s="188">
        <v>114</v>
      </c>
      <c r="G13" s="73">
        <f t="shared" si="3"/>
        <v>501</v>
      </c>
      <c r="H13" s="64"/>
      <c r="I13" s="64"/>
      <c r="J13" s="73">
        <f t="shared" si="4"/>
        <v>501</v>
      </c>
      <c r="K13" s="64">
        <v>115</v>
      </c>
      <c r="L13" s="64">
        <v>30</v>
      </c>
      <c r="M13" s="64">
        <v>36</v>
      </c>
      <c r="N13" s="73">
        <f t="shared" si="0"/>
        <v>109</v>
      </c>
      <c r="O13" s="64"/>
      <c r="P13" s="64"/>
      <c r="Q13" s="73">
        <f t="shared" si="1"/>
        <v>109</v>
      </c>
      <c r="R13" s="73">
        <f t="shared" si="2"/>
        <v>392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175</v>
      </c>
      <c r="E14" s="188">
        <v>14</v>
      </c>
      <c r="F14" s="188"/>
      <c r="G14" s="73">
        <f t="shared" si="3"/>
        <v>189</v>
      </c>
      <c r="H14" s="64"/>
      <c r="I14" s="64"/>
      <c r="J14" s="73">
        <f t="shared" si="4"/>
        <v>189</v>
      </c>
      <c r="K14" s="64">
        <v>56</v>
      </c>
      <c r="L14" s="64">
        <v>8</v>
      </c>
      <c r="M14" s="64"/>
      <c r="N14" s="73">
        <f t="shared" si="0"/>
        <v>64</v>
      </c>
      <c r="O14" s="64"/>
      <c r="P14" s="64"/>
      <c r="Q14" s="73">
        <f t="shared" si="1"/>
        <v>64</v>
      </c>
      <c r="R14" s="73">
        <f t="shared" si="2"/>
        <v>125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96</v>
      </c>
      <c r="E15" s="454">
        <v>224</v>
      </c>
      <c r="F15" s="454">
        <v>315</v>
      </c>
      <c r="G15" s="73">
        <f t="shared" si="3"/>
        <v>5</v>
      </c>
      <c r="H15" s="455"/>
      <c r="I15" s="455"/>
      <c r="J15" s="73">
        <f t="shared" si="4"/>
        <v>5</v>
      </c>
      <c r="K15" s="455"/>
      <c r="L15" s="455"/>
      <c r="M15" s="455"/>
      <c r="N15" s="73">
        <f t="shared" si="0"/>
        <v>0</v>
      </c>
      <c r="O15" s="455"/>
      <c r="P15" s="455"/>
      <c r="Q15" s="73">
        <f t="shared" si="1"/>
        <v>0</v>
      </c>
      <c r="R15" s="73">
        <f t="shared" si="2"/>
        <v>5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26</v>
      </c>
      <c r="E16" s="188"/>
      <c r="F16" s="188"/>
      <c r="G16" s="73">
        <f t="shared" si="3"/>
        <v>26</v>
      </c>
      <c r="H16" s="64"/>
      <c r="I16" s="64"/>
      <c r="J16" s="73">
        <f t="shared" si="4"/>
        <v>26</v>
      </c>
      <c r="K16" s="64">
        <v>17</v>
      </c>
      <c r="L16" s="64"/>
      <c r="M16" s="64"/>
      <c r="N16" s="73">
        <f t="shared" si="0"/>
        <v>17</v>
      </c>
      <c r="O16" s="64"/>
      <c r="P16" s="64"/>
      <c r="Q16" s="73">
        <f t="shared" si="1"/>
        <v>17</v>
      </c>
      <c r="R16" s="73">
        <f aca="true" t="shared" si="5" ref="R16:R25">J16-Q16</f>
        <v>9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23411</v>
      </c>
      <c r="E17" s="193">
        <f>SUM(E9:E16)</f>
        <v>448</v>
      </c>
      <c r="F17" s="193">
        <f>SUM(F9:F16)</f>
        <v>616</v>
      </c>
      <c r="G17" s="73">
        <f t="shared" si="3"/>
        <v>23243</v>
      </c>
      <c r="H17" s="74">
        <f>SUM(H9:H16)</f>
        <v>0</v>
      </c>
      <c r="I17" s="74">
        <f>SUM(I9:I16)</f>
        <v>0</v>
      </c>
      <c r="J17" s="73">
        <f t="shared" si="4"/>
        <v>23243</v>
      </c>
      <c r="K17" s="74">
        <f>SUM(K9:K16)</f>
        <v>7158</v>
      </c>
      <c r="L17" s="74">
        <f>SUM(L9:L16)</f>
        <v>1857</v>
      </c>
      <c r="M17" s="74">
        <f>SUM(M9:M16)</f>
        <v>68</v>
      </c>
      <c r="N17" s="73">
        <f aca="true" t="shared" si="6" ref="N17:N39">K17+L17-M17</f>
        <v>8947</v>
      </c>
      <c r="O17" s="74">
        <f>SUM(O9:O16)</f>
        <v>0</v>
      </c>
      <c r="P17" s="74">
        <f>SUM(P9:P16)</f>
        <v>0</v>
      </c>
      <c r="Q17" s="73">
        <f aca="true" t="shared" si="7" ref="Q17:Q25">N17+O17-P17</f>
        <v>8947</v>
      </c>
      <c r="R17" s="73">
        <f t="shared" si="5"/>
        <v>14296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3"/>
        <v>0</v>
      </c>
      <c r="H18" s="62"/>
      <c r="I18" s="62"/>
      <c r="J18" s="73">
        <f t="shared" si="4"/>
        <v>0</v>
      </c>
      <c r="K18" s="62"/>
      <c r="L18" s="62"/>
      <c r="M18" s="62"/>
      <c r="N18" s="73">
        <f t="shared" si="6"/>
        <v>0</v>
      </c>
      <c r="O18" s="62"/>
      <c r="P18" s="62"/>
      <c r="Q18" s="73">
        <f t="shared" si="7"/>
        <v>0</v>
      </c>
      <c r="R18" s="73">
        <f t="shared" si="5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3"/>
        <v>0</v>
      </c>
      <c r="H19" s="62"/>
      <c r="I19" s="62"/>
      <c r="J19" s="73">
        <f t="shared" si="4"/>
        <v>0</v>
      </c>
      <c r="K19" s="62"/>
      <c r="L19" s="62"/>
      <c r="M19" s="62"/>
      <c r="N19" s="73">
        <f t="shared" si="6"/>
        <v>0</v>
      </c>
      <c r="O19" s="62"/>
      <c r="P19" s="62"/>
      <c r="Q19" s="73">
        <f t="shared" si="7"/>
        <v>0</v>
      </c>
      <c r="R19" s="73">
        <f t="shared" si="5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3"/>
        <v>0</v>
      </c>
      <c r="H20" s="63"/>
      <c r="I20" s="63"/>
      <c r="J20" s="73">
        <f t="shared" si="4"/>
        <v>0</v>
      </c>
      <c r="K20" s="63"/>
      <c r="L20" s="63"/>
      <c r="M20" s="63"/>
      <c r="N20" s="73">
        <f t="shared" si="6"/>
        <v>0</v>
      </c>
      <c r="O20" s="63"/>
      <c r="P20" s="63"/>
      <c r="Q20" s="73">
        <f t="shared" si="7"/>
        <v>0</v>
      </c>
      <c r="R20" s="73">
        <f t="shared" si="5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3"/>
        <v>0</v>
      </c>
      <c r="H21" s="64"/>
      <c r="I21" s="64"/>
      <c r="J21" s="73">
        <f t="shared" si="4"/>
        <v>0</v>
      </c>
      <c r="K21" s="64"/>
      <c r="L21" s="64"/>
      <c r="M21" s="64"/>
      <c r="N21" s="73">
        <f t="shared" si="6"/>
        <v>0</v>
      </c>
      <c r="O21" s="64"/>
      <c r="P21" s="64"/>
      <c r="Q21" s="73">
        <f t="shared" si="7"/>
        <v>0</v>
      </c>
      <c r="R21" s="73">
        <f t="shared" si="5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179</v>
      </c>
      <c r="E22" s="188">
        <v>8</v>
      </c>
      <c r="F22" s="188"/>
      <c r="G22" s="73">
        <f t="shared" si="3"/>
        <v>187</v>
      </c>
      <c r="H22" s="64"/>
      <c r="I22" s="64"/>
      <c r="J22" s="73">
        <f t="shared" si="4"/>
        <v>187</v>
      </c>
      <c r="K22" s="64">
        <v>64</v>
      </c>
      <c r="L22" s="64">
        <v>24</v>
      </c>
      <c r="M22" s="64"/>
      <c r="N22" s="73">
        <f t="shared" si="6"/>
        <v>88</v>
      </c>
      <c r="O22" s="64"/>
      <c r="P22" s="64"/>
      <c r="Q22" s="73">
        <f t="shared" si="7"/>
        <v>88</v>
      </c>
      <c r="R22" s="73">
        <f t="shared" si="5"/>
        <v>99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3"/>
        <v>0</v>
      </c>
      <c r="H23" s="64"/>
      <c r="I23" s="64"/>
      <c r="J23" s="73">
        <f t="shared" si="4"/>
        <v>0</v>
      </c>
      <c r="K23" s="64"/>
      <c r="L23" s="64"/>
      <c r="M23" s="64"/>
      <c r="N23" s="73">
        <f t="shared" si="6"/>
        <v>0</v>
      </c>
      <c r="O23" s="64"/>
      <c r="P23" s="64"/>
      <c r="Q23" s="73">
        <f t="shared" si="7"/>
        <v>0</v>
      </c>
      <c r="R23" s="73">
        <f t="shared" si="5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3"/>
        <v>0</v>
      </c>
      <c r="H24" s="64"/>
      <c r="I24" s="64"/>
      <c r="J24" s="73">
        <f t="shared" si="4"/>
        <v>0</v>
      </c>
      <c r="K24" s="64"/>
      <c r="L24" s="64"/>
      <c r="M24" s="64"/>
      <c r="N24" s="73">
        <f t="shared" si="6"/>
        <v>0</v>
      </c>
      <c r="O24" s="64"/>
      <c r="P24" s="64"/>
      <c r="Q24" s="73">
        <f t="shared" si="7"/>
        <v>0</v>
      </c>
      <c r="R24" s="73">
        <f t="shared" si="5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179</v>
      </c>
      <c r="E25" s="189">
        <f aca="true" t="shared" si="8" ref="E25:P25">SUM(E21:E24)</f>
        <v>8</v>
      </c>
      <c r="F25" s="189">
        <f t="shared" si="8"/>
        <v>0</v>
      </c>
      <c r="G25" s="66">
        <f t="shared" si="3"/>
        <v>187</v>
      </c>
      <c r="H25" s="65">
        <f t="shared" si="8"/>
        <v>0</v>
      </c>
      <c r="I25" s="65">
        <f t="shared" si="8"/>
        <v>0</v>
      </c>
      <c r="J25" s="66">
        <f t="shared" si="4"/>
        <v>187</v>
      </c>
      <c r="K25" s="65">
        <f t="shared" si="8"/>
        <v>64</v>
      </c>
      <c r="L25" s="65">
        <f t="shared" si="8"/>
        <v>24</v>
      </c>
      <c r="M25" s="65">
        <f t="shared" si="8"/>
        <v>0</v>
      </c>
      <c r="N25" s="66">
        <f t="shared" si="6"/>
        <v>88</v>
      </c>
      <c r="O25" s="65">
        <f t="shared" si="8"/>
        <v>0</v>
      </c>
      <c r="P25" s="65">
        <f t="shared" si="8"/>
        <v>0</v>
      </c>
      <c r="Q25" s="66">
        <f t="shared" si="7"/>
        <v>88</v>
      </c>
      <c r="R25" s="66">
        <f t="shared" si="5"/>
        <v>99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9" ref="E27:P27">SUM(E28:E31)</f>
        <v>0</v>
      </c>
      <c r="F27" s="191">
        <f t="shared" si="9"/>
        <v>0</v>
      </c>
      <c r="G27" s="70">
        <f t="shared" si="3"/>
        <v>0</v>
      </c>
      <c r="H27" s="69">
        <f t="shared" si="9"/>
        <v>0</v>
      </c>
      <c r="I27" s="69">
        <f t="shared" si="9"/>
        <v>0</v>
      </c>
      <c r="J27" s="70">
        <f t="shared" si="4"/>
        <v>0</v>
      </c>
      <c r="K27" s="69">
        <f t="shared" si="9"/>
        <v>0</v>
      </c>
      <c r="L27" s="69">
        <f t="shared" si="9"/>
        <v>0</v>
      </c>
      <c r="M27" s="69">
        <f t="shared" si="9"/>
        <v>0</v>
      </c>
      <c r="N27" s="70">
        <f t="shared" si="6"/>
        <v>0</v>
      </c>
      <c r="O27" s="69">
        <f t="shared" si="9"/>
        <v>0</v>
      </c>
      <c r="P27" s="69">
        <f t="shared" si="9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3"/>
        <v>0</v>
      </c>
      <c r="H28" s="64"/>
      <c r="I28" s="64"/>
      <c r="J28" s="73">
        <f t="shared" si="4"/>
        <v>0</v>
      </c>
      <c r="K28" s="71"/>
      <c r="L28" s="71"/>
      <c r="M28" s="71"/>
      <c r="N28" s="73">
        <f t="shared" si="6"/>
        <v>0</v>
      </c>
      <c r="O28" s="71"/>
      <c r="P28" s="71"/>
      <c r="Q28" s="73">
        <f aca="true" t="shared" si="10" ref="Q28:Q39">N28+O28-P28</f>
        <v>0</v>
      </c>
      <c r="R28" s="73">
        <f aca="true" t="shared" si="11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3"/>
        <v>0</v>
      </c>
      <c r="H29" s="71"/>
      <c r="I29" s="71"/>
      <c r="J29" s="73">
        <f t="shared" si="4"/>
        <v>0</v>
      </c>
      <c r="K29" s="71"/>
      <c r="L29" s="71"/>
      <c r="M29" s="71"/>
      <c r="N29" s="73">
        <f t="shared" si="6"/>
        <v>0</v>
      </c>
      <c r="O29" s="71"/>
      <c r="P29" s="71"/>
      <c r="Q29" s="73">
        <f t="shared" si="10"/>
        <v>0</v>
      </c>
      <c r="R29" s="7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3"/>
        <v>0</v>
      </c>
      <c r="H30" s="71"/>
      <c r="I30" s="71"/>
      <c r="J30" s="73">
        <f t="shared" si="4"/>
        <v>0</v>
      </c>
      <c r="K30" s="71"/>
      <c r="L30" s="71"/>
      <c r="M30" s="71"/>
      <c r="N30" s="73">
        <f t="shared" si="6"/>
        <v>0</v>
      </c>
      <c r="O30" s="71"/>
      <c r="P30" s="71"/>
      <c r="Q30" s="73">
        <f t="shared" si="10"/>
        <v>0</v>
      </c>
      <c r="R30" s="73">
        <f t="shared" si="11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3"/>
        <v>0</v>
      </c>
      <c r="H31" s="71"/>
      <c r="I31" s="71"/>
      <c r="J31" s="73">
        <f t="shared" si="4"/>
        <v>0</v>
      </c>
      <c r="K31" s="71"/>
      <c r="L31" s="71"/>
      <c r="M31" s="71"/>
      <c r="N31" s="73">
        <f t="shared" si="6"/>
        <v>0</v>
      </c>
      <c r="O31" s="71"/>
      <c r="P31" s="71"/>
      <c r="Q31" s="73">
        <f t="shared" si="10"/>
        <v>0</v>
      </c>
      <c r="R31" s="73">
        <f t="shared" si="11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2" ref="E32:P32">SUM(E33:E36)</f>
        <v>0</v>
      </c>
      <c r="F32" s="192">
        <f t="shared" si="12"/>
        <v>0</v>
      </c>
      <c r="G32" s="73">
        <f t="shared" si="3"/>
        <v>0</v>
      </c>
      <c r="H32" s="72">
        <f t="shared" si="12"/>
        <v>0</v>
      </c>
      <c r="I32" s="72">
        <f t="shared" si="12"/>
        <v>0</v>
      </c>
      <c r="J32" s="73">
        <f t="shared" si="4"/>
        <v>0</v>
      </c>
      <c r="K32" s="72">
        <f t="shared" si="12"/>
        <v>0</v>
      </c>
      <c r="L32" s="72">
        <f t="shared" si="12"/>
        <v>0</v>
      </c>
      <c r="M32" s="72">
        <f t="shared" si="12"/>
        <v>0</v>
      </c>
      <c r="N32" s="73">
        <f t="shared" si="6"/>
        <v>0</v>
      </c>
      <c r="O32" s="72">
        <f t="shared" si="12"/>
        <v>0</v>
      </c>
      <c r="P32" s="72">
        <f t="shared" si="12"/>
        <v>0</v>
      </c>
      <c r="Q32" s="73">
        <f t="shared" si="10"/>
        <v>0</v>
      </c>
      <c r="R32" s="7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3"/>
        <v>0</v>
      </c>
      <c r="H33" s="71"/>
      <c r="I33" s="71"/>
      <c r="J33" s="73">
        <f t="shared" si="4"/>
        <v>0</v>
      </c>
      <c r="K33" s="71"/>
      <c r="L33" s="71"/>
      <c r="M33" s="71"/>
      <c r="N33" s="73">
        <f t="shared" si="6"/>
        <v>0</v>
      </c>
      <c r="O33" s="71"/>
      <c r="P33" s="71"/>
      <c r="Q33" s="73">
        <f t="shared" si="10"/>
        <v>0</v>
      </c>
      <c r="R33" s="7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3"/>
        <v>0</v>
      </c>
      <c r="H34" s="71"/>
      <c r="I34" s="71"/>
      <c r="J34" s="73">
        <f t="shared" si="4"/>
        <v>0</v>
      </c>
      <c r="K34" s="71"/>
      <c r="L34" s="71"/>
      <c r="M34" s="71"/>
      <c r="N34" s="73">
        <f t="shared" si="6"/>
        <v>0</v>
      </c>
      <c r="O34" s="71"/>
      <c r="P34" s="71"/>
      <c r="Q34" s="73">
        <f t="shared" si="10"/>
        <v>0</v>
      </c>
      <c r="R34" s="7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3"/>
        <v>0</v>
      </c>
      <c r="H35" s="71"/>
      <c r="I35" s="71"/>
      <c r="J35" s="73">
        <f t="shared" si="4"/>
        <v>0</v>
      </c>
      <c r="K35" s="71"/>
      <c r="L35" s="71"/>
      <c r="M35" s="71"/>
      <c r="N35" s="73">
        <f t="shared" si="6"/>
        <v>0</v>
      </c>
      <c r="O35" s="71"/>
      <c r="P35" s="71"/>
      <c r="Q35" s="73">
        <f t="shared" si="10"/>
        <v>0</v>
      </c>
      <c r="R35" s="7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3"/>
        <v>0</v>
      </c>
      <c r="H36" s="71"/>
      <c r="I36" s="71"/>
      <c r="J36" s="73">
        <f t="shared" si="4"/>
        <v>0</v>
      </c>
      <c r="K36" s="71"/>
      <c r="L36" s="71"/>
      <c r="M36" s="71"/>
      <c r="N36" s="73">
        <f t="shared" si="6"/>
        <v>0</v>
      </c>
      <c r="O36" s="71"/>
      <c r="P36" s="71"/>
      <c r="Q36" s="73">
        <f t="shared" si="10"/>
        <v>0</v>
      </c>
      <c r="R36" s="7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3"/>
        <v>0</v>
      </c>
      <c r="H37" s="71"/>
      <c r="I37" s="71"/>
      <c r="J37" s="73">
        <f t="shared" si="4"/>
        <v>0</v>
      </c>
      <c r="K37" s="71"/>
      <c r="L37" s="71"/>
      <c r="M37" s="71"/>
      <c r="N37" s="73">
        <f t="shared" si="6"/>
        <v>0</v>
      </c>
      <c r="O37" s="71"/>
      <c r="P37" s="71"/>
      <c r="Q37" s="73">
        <f t="shared" si="10"/>
        <v>0</v>
      </c>
      <c r="R37" s="7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3" ref="E38:P38">E27+E32+E37</f>
        <v>0</v>
      </c>
      <c r="F38" s="193">
        <f t="shared" si="13"/>
        <v>0</v>
      </c>
      <c r="G38" s="73">
        <f t="shared" si="3"/>
        <v>0</v>
      </c>
      <c r="H38" s="74">
        <f t="shared" si="13"/>
        <v>0</v>
      </c>
      <c r="I38" s="74">
        <f t="shared" si="13"/>
        <v>0</v>
      </c>
      <c r="J38" s="73">
        <f t="shared" si="4"/>
        <v>0</v>
      </c>
      <c r="K38" s="74">
        <f t="shared" si="13"/>
        <v>0</v>
      </c>
      <c r="L38" s="74">
        <f t="shared" si="13"/>
        <v>0</v>
      </c>
      <c r="M38" s="74">
        <f t="shared" si="13"/>
        <v>0</v>
      </c>
      <c r="N38" s="73">
        <f t="shared" si="6"/>
        <v>0</v>
      </c>
      <c r="O38" s="74">
        <f t="shared" si="13"/>
        <v>0</v>
      </c>
      <c r="P38" s="74">
        <f t="shared" si="13"/>
        <v>0</v>
      </c>
      <c r="Q38" s="73">
        <f t="shared" si="10"/>
        <v>0</v>
      </c>
      <c r="R38" s="73">
        <f t="shared" si="11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3"/>
        <v>0</v>
      </c>
      <c r="H39" s="569"/>
      <c r="I39" s="569"/>
      <c r="J39" s="73">
        <f t="shared" si="4"/>
        <v>0</v>
      </c>
      <c r="K39" s="569"/>
      <c r="L39" s="569"/>
      <c r="M39" s="569"/>
      <c r="N39" s="73">
        <f t="shared" si="6"/>
        <v>0</v>
      </c>
      <c r="O39" s="569"/>
      <c r="P39" s="569"/>
      <c r="Q39" s="73">
        <f t="shared" si="10"/>
        <v>0</v>
      </c>
      <c r="R39" s="73">
        <f t="shared" si="11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23590</v>
      </c>
      <c r="E40" s="435">
        <f>E17+E18+E19+E25+E38+E39</f>
        <v>456</v>
      </c>
      <c r="F40" s="435">
        <f aca="true" t="shared" si="14" ref="F40:R40">F17+F18+F19+F25+F38+F39</f>
        <v>616</v>
      </c>
      <c r="G40" s="435">
        <f t="shared" si="14"/>
        <v>23430</v>
      </c>
      <c r="H40" s="435">
        <f t="shared" si="14"/>
        <v>0</v>
      </c>
      <c r="I40" s="435">
        <f t="shared" si="14"/>
        <v>0</v>
      </c>
      <c r="J40" s="435">
        <f t="shared" si="14"/>
        <v>23430</v>
      </c>
      <c r="K40" s="435">
        <f t="shared" si="14"/>
        <v>7222</v>
      </c>
      <c r="L40" s="435">
        <f t="shared" si="14"/>
        <v>1881</v>
      </c>
      <c r="M40" s="435">
        <f t="shared" si="14"/>
        <v>68</v>
      </c>
      <c r="N40" s="435">
        <f t="shared" si="14"/>
        <v>9035</v>
      </c>
      <c r="O40" s="435">
        <f t="shared" si="14"/>
        <v>0</v>
      </c>
      <c r="P40" s="435">
        <f t="shared" si="14"/>
        <v>0</v>
      </c>
      <c r="Q40" s="435">
        <f t="shared" si="14"/>
        <v>9035</v>
      </c>
      <c r="R40" s="435">
        <f t="shared" si="14"/>
        <v>14395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861</v>
      </c>
      <c r="C44" s="576" t="str">
        <f>'справка №1-БАЛАНС'!D98</f>
        <v>12.03.2015г</v>
      </c>
      <c r="D44" s="354"/>
      <c r="E44" s="354"/>
      <c r="F44" s="583" t="s">
        <v>862</v>
      </c>
      <c r="G44" s="350"/>
      <c r="H44" s="355"/>
      <c r="I44" s="355"/>
      <c r="J44" s="355"/>
      <c r="K44" s="611"/>
      <c r="L44" s="611"/>
      <c r="M44" s="611"/>
      <c r="N44" s="611"/>
      <c r="O44" s="612"/>
      <c r="P44" s="613"/>
      <c r="Q44" s="613"/>
      <c r="R44" s="61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D85" sqref="D8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01.01.2014 - 31.12.2014 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2737</v>
      </c>
      <c r="D28" s="107">
        <v>2737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1392</v>
      </c>
      <c r="D29" s="107">
        <v>1392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14</v>
      </c>
      <c r="D31" s="107">
        <v>14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348</v>
      </c>
      <c r="D32" s="107">
        <v>348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73</v>
      </c>
      <c r="D38" s="104">
        <f>SUM(D39:D42)</f>
        <v>73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73</v>
      </c>
      <c r="D42" s="107">
        <v>73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4564</v>
      </c>
      <c r="D43" s="103">
        <f>D24+D28+D29+D31+D30+D32+D33+D38</f>
        <v>4564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4564</v>
      </c>
      <c r="D44" s="102">
        <f>D43+D21+D19+D9</f>
        <v>4564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1438</v>
      </c>
      <c r="D56" s="102">
        <f>D57+D59</f>
        <v>0</v>
      </c>
      <c r="E56" s="118">
        <f t="shared" si="1"/>
        <v>1438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>
        <v>1438</v>
      </c>
      <c r="D57" s="107"/>
      <c r="E57" s="118">
        <f t="shared" si="1"/>
        <v>1438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509</v>
      </c>
      <c r="D64" s="107"/>
      <c r="E64" s="118">
        <f t="shared" si="1"/>
        <v>509</v>
      </c>
      <c r="F64" s="109"/>
    </row>
    <row r="65" spans="1:6" ht="12">
      <c r="A65" s="395" t="s">
        <v>706</v>
      </c>
      <c r="B65" s="396" t="s">
        <v>707</v>
      </c>
      <c r="C65" s="108">
        <v>509</v>
      </c>
      <c r="D65" s="108"/>
      <c r="E65" s="118">
        <f t="shared" si="1"/>
        <v>509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1947</v>
      </c>
      <c r="D66" s="102">
        <f>D52+D56+D61+D62+D63+D64</f>
        <v>0</v>
      </c>
      <c r="E66" s="118">
        <f t="shared" si="1"/>
        <v>1947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123</v>
      </c>
      <c r="D68" s="107"/>
      <c r="E68" s="118">
        <f t="shared" si="1"/>
        <v>123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376</v>
      </c>
      <c r="D71" s="104">
        <f>SUM(D72:D74)</f>
        <v>376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370</v>
      </c>
      <c r="D72" s="107">
        <v>370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6</v>
      </c>
      <c r="D73" s="107">
        <v>6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980</v>
      </c>
      <c r="D75" s="102">
        <f>D76+D78</f>
        <v>980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>
        <v>980</v>
      </c>
      <c r="D76" s="107">
        <v>980</v>
      </c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838</v>
      </c>
      <c r="D80" s="102">
        <f>SUM(D81:D84)</f>
        <v>838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/>
      <c r="D83" s="107"/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>
        <v>838</v>
      </c>
      <c r="D84" s="107">
        <v>838</v>
      </c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4511</v>
      </c>
      <c r="D85" s="103">
        <f>SUM(D86:D90)+D94</f>
        <v>4511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4214</v>
      </c>
      <c r="D87" s="107">
        <v>4214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66</v>
      </c>
      <c r="D88" s="107">
        <v>66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117</v>
      </c>
      <c r="D89" s="107">
        <v>117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69</v>
      </c>
      <c r="D90" s="102">
        <f>SUM(D91:D93)</f>
        <v>69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>
        <v>1</v>
      </c>
      <c r="D91" s="107">
        <v>1</v>
      </c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22</v>
      </c>
      <c r="D92" s="107">
        <v>22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46</v>
      </c>
      <c r="D93" s="107">
        <v>46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45</v>
      </c>
      <c r="D94" s="107">
        <v>45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12</v>
      </c>
      <c r="D95" s="107">
        <v>12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6717</v>
      </c>
      <c r="D96" s="103">
        <f>D85+D80+D75+D71+D95</f>
        <v>6717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8787</v>
      </c>
      <c r="D97" s="103">
        <f>D96+D68+D66</f>
        <v>6717</v>
      </c>
      <c r="E97" s="103">
        <f>E96+E68+E66</f>
        <v>2070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 t="str">
        <f>'справка №1-БАЛАНС'!D98</f>
        <v>12.03.2015г</v>
      </c>
      <c r="B110" s="385"/>
      <c r="C110" s="384"/>
      <c r="D110" s="384"/>
      <c r="E110" s="384"/>
      <c r="F110" s="386"/>
    </row>
    <row r="111" spans="1:6" ht="12.75">
      <c r="A111" s="583" t="s">
        <v>862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5433070866141736" right="0.2362204724409449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01.01.2014 - 31.12.2014 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 t="str">
        <f>'справка №1-БАЛАНС'!D98</f>
        <v>12.03.2015г</v>
      </c>
      <c r="B31" s="387"/>
      <c r="C31" s="583" t="s">
        <v>862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31">
      <selection activeCell="H7" sqref="H7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01.01.2014 - 31.12.2014 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862</v>
      </c>
      <c r="D151" s="641"/>
      <c r="E151" s="641"/>
      <c r="F151" s="641"/>
    </row>
    <row r="152" spans="1:6" ht="12.75">
      <c r="A152" s="577" t="str">
        <f>'справка №1-БАЛАНС'!D98</f>
        <v>12.03.2015г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2015-03-26T07:28:36Z</cp:lastPrinted>
  <dcterms:created xsi:type="dcterms:W3CDTF">2000-06-29T12:02:40Z</dcterms:created>
  <dcterms:modified xsi:type="dcterms:W3CDTF">2015-03-26T14:26:13Z</dcterms:modified>
  <cp:category/>
  <cp:version/>
  <cp:contentType/>
  <cp:contentStatus/>
</cp:coreProperties>
</file>