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<sst xmlns="http://schemas.openxmlformats.org/spreadsheetml/2006/main" count="675" uniqueCount="547">
  <si>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</si>
  <si>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</si>
  <si>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</si>
  <si>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</si>
  <si>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</si>
  <si>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</si>
  <si>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</si>
  <si>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</si>
  <si>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</si>
  <si>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</si>
  <si>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</si>
  <si>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</si>
  <si>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</si>
  <si>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</si>
  <si>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</si>
  <si>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</si>
  <si>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</si>
  <si>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</si>
  <si>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</si>
  <si>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</si>
  <si>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</si>
  <si>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</si>
  <si>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</si>
  <si>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</si>
  <si>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</si>
  <si>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</si>
  <si>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</si>
  <si>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</si>
  <si>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</si>
  <si>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</si>
  <si>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</si>
  <si>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</si>
  <si>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</si>
  <si>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</si>
  <si>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</si>
  <si>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</si>
  <si>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</si>
  <si>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</si>
  <si>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</si>
  <si>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</si>
  <si>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</si>
  <si>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</si>
  <si>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</si>
  <si>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</si>
  <si>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</si>
  <si>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</si>
  <si>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</si>
  <si>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</si>
  <si>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</si>
  <si>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</si>
  <si>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</si>
  <si>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</si>
  <si>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</si>
  <si>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</si>
  <si>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</si>
  <si>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</si>
  <si>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</si>
  <si>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</si>
  <si>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</si>
  <si>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</si>
  <si>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</si>
  <si>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</si>
  <si>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</si>
  <si>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</si>
  <si>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</si>
  <si>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</si>
  <si>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</si>
  <si>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</si>
  <si>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</si>
  <si>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</si>
  <si>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</si>
  <si>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</si>
  <si>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</si>
  <si>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</si>
  <si>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</si>
  <si>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</si>
  <si>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</si>
  <si>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</si>
  <si>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</si>
  <si>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</si>
  <si>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</si>
  <si>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</si>
  <si>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</si>
  <si>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</si>
  <si>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</si>
  <si>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</si>
  <si>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</si>
  <si>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</si>
  <si>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</si>
  <si>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</si>
  <si>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</si>
  <si>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</si>
  <si>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</si>
  <si>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</si>
  <si>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</si>
  <si>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</si>
  <si>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</si>
  <si>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</si>
  <si>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</si>
  <si>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</si>
  <si>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</si>
  <si>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</si>
  <si>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</si>
  <si>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</si>
  <si>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</si>
  <si>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</si>
  <si>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</si>
  <si>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</si>
  <si>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</si>
  <si>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</si>
  <si>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</si>
  <si>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</si>
  <si>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</si>
  <si>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</si>
  <si>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</si>
  <si>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</si>
  <si>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</si>
  <si>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</si>
  <si>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</si>
  <si>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</si>
  <si>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</si>
  <si>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</si>
  <si>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</si>
  <si>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</si>
  <si>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</si>
  <si>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</si>
  <si>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</si>
  <si>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</si>
  <si>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</si>
  <si>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</si>
  <si>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</si>
  <si>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</si>
  <si>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</si>
  <si>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</si>
  <si>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</si>
  <si>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</si>
  <si>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</si>
  <si>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</si>
  <si>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</si>
  <si>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</si>
  <si>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</si>
  <si>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</si>
  <si>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</si>
  <si>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</si>
  <si>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</si>
  <si>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</si>
  <si>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</si>
  <si>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</si>
  <si>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</si>
  <si>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</si>
  <si>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</si>
  <si>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</si>
  <si>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</si>
  <si>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</si>
  <si>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</si>
  <si>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</si>
  <si>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</si>
  <si>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</si>
  <si>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</si>
  <si>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</si>
  <si>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</si>
  <si>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</si>
  <si>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</si>
  <si>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</si>
  <si>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</si>
  <si>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</si>
  <si>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</si>
  <si>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</si>
  <si>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</si>
  <si>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</si>
  <si>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</si>
  <si>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</si>
  <si>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</si>
  <si>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</si>
  <si>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</si>
  <si>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</si>
  <si>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</si>
  <si>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</si>
  <si>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</si>
  <si>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</si>
  <si>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</si>
  <si>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</si>
  <si>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</si>
  <si>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</si>
  <si>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</si>
  <si>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</si>
  <si>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</si>
  <si>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</si>
  <si>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</si>
  <si>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</si>
  <si>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</si>
  <si>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</si>
  <si>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</si>
  <si>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</si>
  <si>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</si>
  <si>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</si>
  <si>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</si>
  <si>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</si>
  <si>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</si>
  <si>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</si>
  <si>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</si>
  <si>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</si>
  <si>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</si>
  <si>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</si>
  <si>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</si>
  <si>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</si>
  <si>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</si>
  <si>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</si>
  <si>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</si>
  <si>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</si>
  <si>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</si>
  <si>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</si>
  <si>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</si>
  <si>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</si>
  <si>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</si>
  <si>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</si>
  <si>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</si>
  <si>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</si>
  <si>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</si>
  <si>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</si>
  <si>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</si>
  <si>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</si>
  <si>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</si>
  <si>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</si>
  <si>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</si>
  <si>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</si>
  <si>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</si>
  <si>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</si>
  <si>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</si>
  <si>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</si>
  <si>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</si>
  <si>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</si>
  <si>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</si>
  <si>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</si>
  <si>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</si>
  <si>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</si>
  <si>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</si>
  <si>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</si>
  <si>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</si>
  <si>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</si>
  <si>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</si>
  <si>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</si>
  <si>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</si>
  <si>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</si>
  <si>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</si>
  <si>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</si>
  <si>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</si>
  <si>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</si>
  <si>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</si>
  <si>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</si>
  <si>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</si>
  <si>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</si>
  <si>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</si>
  <si>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</si>
  <si>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</si>
  <si>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</si>
  <si>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</si>
  <si>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</si>
  <si>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</si>
  <si>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</si>
  <si>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</si>
  <si>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</si>
  <si>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</si>
  <si>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</si>
  <si>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</si>
  <si>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</si>
  <si>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</si>
  <si>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</si>
  <si>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</si>
  <si>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</si>
  <si>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</si>
  <si>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</si>
  <si>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</si>
  <si>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</si>
  <si>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</si>
  <si>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</si>
  <si>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</si>
  <si>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</si>
  <si>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</si>
  <si>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</si>
  <si>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</si>
  <si>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</si>
  <si>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</si>
  <si>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</si>
  <si>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</si>
  <si>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</si>
  <si>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</si>
  <si>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</si>
  <si>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</si>
  <si>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</si>
  <si>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</si>
  <si>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</si>
  <si>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</si>
  <si>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</si>
  <si>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</si>
  <si>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</si>
  <si>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</si>
  <si>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</si>
  <si>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</si>
  <si>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</si>
  <si>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</si>
  <si>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</si>
  <si>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</si>
  <si>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</si>
  <si>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</si>
  <si>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</si>
  <si>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</si>
  <si>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</si>
  <si>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</si>
  <si>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</si>
  <si>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</si>
  <si>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</si>
  <si>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</si>
  <si>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</si>
  <si>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</si>
  <si>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</si>
  <si>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</si>
  <si>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</si>
  <si>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</si>
  <si>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</si>
  <si>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</si>
  <si>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</si>
  <si>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</si>
  <si>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</si>
  <si>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</si>
  <si>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</si>
  <si>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</si>
  <si>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</si>
  <si>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</si>
  <si>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</si>
  <si>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</si>
  <si>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</si>
  <si>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</si>
  <si>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</si>
  <si>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</si>
  <si>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</si>
  <si>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</si>
  <si>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</si>
  <si>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</si>
  <si>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</si>
  <si>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</si>
  <si>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</si>
  <si>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</si>
  <si>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</si>
  <si>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</si>
  <si>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</si>
  <si>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</si>
  <si>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</si>
  <si>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</si>
  <si>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</si>
  <si>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</si>
  <si>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</si>
  <si>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</si>
  <si>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</si>
  <si>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</si>
  <si>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</si>
  <si>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</si>
  <si>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</si>
  <si>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</si>
  <si>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</si>
  <si>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</si>
  <si>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</si>
  <si>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</si>
  <si>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</si>
  <si>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</si>
  <si>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</si>
  <si>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</si>
  <si>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</si>
  <si>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</si>
  <si>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</si>
  <si>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</si>
  <si>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</si>
  <si>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</si>
  <si>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</si>
  <si>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</si>
  <si>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</si>
  <si>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</si>
  <si>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</si>
  <si>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</si>
  <si>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</si>
  <si>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</si>
  <si>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</si>
  <si>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</si>
  <si>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</si>
  <si>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</si>
  <si>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</si>
  <si>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</si>
  <si>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</si>
  <si>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</si>
  <si>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</si>
  <si>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</si>
  <si>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</si>
  <si>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</si>
  <si>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</si>
  <si>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</si>
  <si>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</si>
  <si>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</si>
  <si>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</si>
  <si>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</si>
  <si>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</si>
  <si>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</si>
  <si>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</si>
  <si>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</si>
  <si>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</si>
  <si>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</si>
  <si>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</si>
  <si>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</si>
  <si>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</si>
  <si>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</si>
  <si>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</si>
  <si>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</si>
  <si>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</si>
  <si>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</si>
  <si>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</si>
  <si>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</si>
  <si>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</si>
  <si>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</si>
  <si>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</si>
  <si>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</si>
  <si>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</si>
  <si>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</si>
  <si>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</si>
  <si>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</si>
  <si>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</si>
  <si>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</si>
  <si>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</si>
  <si>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</si>
  <si>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</si>
  <si>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</si>
  <si>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</si>
  <si>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</si>
  <si>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</si>
  <si>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</si>
  <si>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</si>
  <si>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</si>
  <si>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</si>
  <si>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</si>
  <si>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</si>
  <si>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</si>
  <si>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</si>
  <si>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</si>
  <si>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</si>
  <si>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</si>
  <si>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</si>
  <si>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</si>
  <si>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</si>
  <si>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</si>
  <si>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</si>
  <si>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</si>
  <si>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</si>
  <si>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</si>
  <si>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</si>
  <si>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</si>
  <si>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</si>
  <si>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</si>
  <si>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</si>
  <si>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</si>
  <si>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</si>
  <si>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</si>
  <si>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</si>
  <si>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</si>
  <si>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</si>
  <si>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</si>
  <si>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</si>
  <si>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</si>
  <si>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</si>
  <si>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</si>
  <si>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</si>
  <si>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</si>
  <si>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</si>
  <si>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</si>
  <si>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</si>
  <si>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</si>
  <si>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</si>
  <si>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</si>
  <si>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</si>
  <si>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</si>
  <si>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</si>
  <si>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</si>
  <si>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</si>
  <si>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</si>
  <si>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</si>
  <si>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</si>
  <si>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</si>
  <si>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</si>
  <si>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</si>
  <si>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</si>
  <si>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</si>
  <si>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</si>
  <si>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</si>
  <si>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</si>
  <si>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</si>
  <si>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</si>
  <si>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</si>
  <si>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</si>
  <si>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</si>
  <si>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</si>
  <si>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</si>
  <si>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</si>
  <si>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</si>
  <si>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</si>
  <si>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</si>
  <si>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</si>
  <si>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</si>
  <si>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</si>
  <si>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</si>
  <si>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</si>
  <si>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</si>
  <si>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</si>
  <si>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</si>
  <si>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</si>
  <si>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</si>
  <si>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</si>
  <si>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</si>
  <si>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</si>
  <si>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</si>
  <si>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</si>
  <si>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</si>
  <si>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</si>
  <si>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</si>
  <si>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</si>
  <si>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</si>
  <si>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</si>
  <si>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</si>
  <si>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</si>
  <si>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</si>
  <si>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</si>
  <si>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</si>
  <si>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</si>
  <si>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</si>
  <si>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</si>
  <si>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</si>
  <si>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</si>
  <si>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Джип Rexston   С 3733 ХН</t>
  </si>
  <si>
    <t>Мерцедес Бенц CDI  С6362 КР</t>
  </si>
  <si>
    <t>Компютри и офис оборудване</t>
  </si>
  <si>
    <t>Задбалансови активи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</si>
  <si>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</si>
  <si>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</si>
  <si>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</si>
  <si>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</si>
  <si>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</si>
  <si>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</si>
  <si>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</si>
  <si>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</si>
  <si>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t>Отчетен период:01.01.2014-31.12.2014</t>
  </si>
  <si>
    <r>
      <t>Дата на съставяне:</t>
    </r>
    <r>
      <rPr>
        <sz val="9"/>
        <rFont val="Times New Roman"/>
        <family val="1"/>
      </rPr>
      <t>..28.02.2015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</si>
</sst>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C43">
      <selection activeCell="J49" sqref="J49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545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0" t="s">
        <v>9</v>
      </c>
      <c r="G7" s="88"/>
      <c r="H7" s="87" t="s">
        <v>7</v>
      </c>
      <c r="I7" s="132" t="s">
        <v>8</v>
      </c>
      <c r="J7" s="133"/>
      <c r="K7" s="134"/>
      <c r="L7" s="330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1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1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774</v>
      </c>
      <c r="D12" s="296"/>
      <c r="E12" s="297">
        <f>C12+D12</f>
        <v>774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311</v>
      </c>
      <c r="D13" s="296"/>
      <c r="E13" s="297">
        <f aca="true" t="shared" si="0" ref="E13:E71">C13+D13</f>
        <v>311</v>
      </c>
      <c r="F13" s="267">
        <v>311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35</v>
      </c>
      <c r="D14" s="296"/>
      <c r="E14" s="297">
        <f t="shared" si="0"/>
        <v>35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14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7</v>
      </c>
      <c r="D17" s="296"/>
      <c r="E17" s="297">
        <f t="shared" si="0"/>
        <v>7</v>
      </c>
      <c r="F17" s="267">
        <v>7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-1383</v>
      </c>
      <c r="K18" s="297">
        <f>I18+J18</f>
        <v>-1383</v>
      </c>
      <c r="L18" s="306">
        <v>-1516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-1</v>
      </c>
      <c r="K19" s="297">
        <f>I19+J19</f>
        <v>-1</v>
      </c>
      <c r="L19" s="306">
        <v>-61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1132</v>
      </c>
      <c r="D21" s="261">
        <f>SUM(D12:D18)+D20</f>
        <v>0</v>
      </c>
      <c r="E21" s="297">
        <f t="shared" si="0"/>
        <v>1132</v>
      </c>
      <c r="F21" s="261">
        <f>SUM(F12:F18)+F20</f>
        <v>1141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-36741</v>
      </c>
      <c r="K23" s="300">
        <f>I23+J23</f>
        <v>-36741</v>
      </c>
      <c r="L23" s="305">
        <v>-35156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-36741</v>
      </c>
      <c r="K24" s="307">
        <f>K23+K22</f>
        <v>-36741</v>
      </c>
      <c r="L24" s="307">
        <f>L23+L22</f>
        <v>-35156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-32550</v>
      </c>
      <c r="K26" s="266">
        <f>K24+K18+K16+K19</f>
        <v>-32550</v>
      </c>
      <c r="L26" s="266">
        <f>L24+L18+L16+L19</f>
        <v>-31158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17702</v>
      </c>
      <c r="J30" s="267"/>
      <c r="K30" s="297">
        <f t="shared" si="1"/>
        <v>17702</v>
      </c>
      <c r="L30" s="267">
        <v>16755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798</v>
      </c>
      <c r="K34" s="297">
        <f t="shared" si="1"/>
        <v>798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80</v>
      </c>
      <c r="K35" s="297">
        <f t="shared" si="1"/>
        <v>80</v>
      </c>
      <c r="L35" s="267">
        <v>80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1132</v>
      </c>
      <c r="D36" s="261">
        <f>D35+D28+D21</f>
        <v>0</v>
      </c>
      <c r="E36" s="297">
        <f t="shared" si="0"/>
        <v>1132</v>
      </c>
      <c r="F36" s="261">
        <f>F35+F28+F21</f>
        <v>1141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23740</v>
      </c>
      <c r="J40" s="266">
        <f>SUM(J29:J39)</f>
        <v>10488</v>
      </c>
      <c r="K40" s="266">
        <f>SUM(K29:K39)</f>
        <v>34228</v>
      </c>
      <c r="L40" s="266">
        <f>SUM(L29:L39)</f>
        <v>33281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8</v>
      </c>
      <c r="K45" s="297">
        <f t="shared" si="2"/>
        <v>8</v>
      </c>
      <c r="L45" s="267">
        <v>8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6</v>
      </c>
      <c r="K46" s="297">
        <f t="shared" si="2"/>
        <v>6</v>
      </c>
      <c r="L46" s="267">
        <v>7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127</v>
      </c>
      <c r="D47" s="258"/>
      <c r="E47" s="297">
        <f t="shared" si="0"/>
        <v>127</v>
      </c>
      <c r="F47" s="258">
        <v>124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82</v>
      </c>
      <c r="K48" s="297">
        <f t="shared" si="2"/>
        <v>82</v>
      </c>
      <c r="L48" s="267">
        <v>80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3</v>
      </c>
      <c r="K49" s="297">
        <f t="shared" si="2"/>
        <v>3</v>
      </c>
      <c r="L49" s="267">
        <v>3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>
        <v>3</v>
      </c>
      <c r="K50" s="297">
        <f t="shared" si="2"/>
        <v>3</v>
      </c>
      <c r="L50" s="267">
        <v>3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127</v>
      </c>
      <c r="K51" s="307">
        <f>SUM(K43:K50)</f>
        <v>127</v>
      </c>
      <c r="L51" s="307">
        <f>SUM(L43:L50)</f>
        <v>126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423</v>
      </c>
      <c r="D52" s="258"/>
      <c r="E52" s="297">
        <f t="shared" si="0"/>
        <v>423</v>
      </c>
      <c r="F52" s="258">
        <v>854</v>
      </c>
      <c r="G52" s="146" t="s">
        <v>156</v>
      </c>
      <c r="H52" s="128" t="s">
        <v>157</v>
      </c>
      <c r="I52" s="266">
        <f>I40+I51</f>
        <v>23740</v>
      </c>
      <c r="J52" s="266">
        <f>J40+J51</f>
        <v>10615</v>
      </c>
      <c r="K52" s="266">
        <f>K40+K51</f>
        <v>34355</v>
      </c>
      <c r="L52" s="266">
        <f>L40+L51</f>
        <v>33407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660</v>
      </c>
      <c r="D53" s="261">
        <f>SUM(D47:D52)</f>
        <v>0</v>
      </c>
      <c r="E53" s="297">
        <f t="shared" si="0"/>
        <v>660</v>
      </c>
      <c r="F53" s="261">
        <f>SUM(F47:F52)</f>
        <v>1088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0</v>
      </c>
      <c r="D67" s="267"/>
      <c r="E67" s="297">
        <f t="shared" si="0"/>
        <v>0</v>
      </c>
      <c r="F67" s="267">
        <v>4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3</v>
      </c>
      <c r="D68" s="267"/>
      <c r="E68" s="297">
        <f t="shared" si="0"/>
        <v>3</v>
      </c>
      <c r="F68" s="267">
        <v>6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3</v>
      </c>
      <c r="D69" s="263">
        <f>D68+D67</f>
        <v>0</v>
      </c>
      <c r="E69" s="297">
        <f t="shared" si="0"/>
        <v>3</v>
      </c>
      <c r="F69" s="263">
        <f>F68+F67</f>
        <v>10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673</v>
      </c>
      <c r="D70" s="266">
        <f>D69+D65+D53+D44</f>
        <v>0</v>
      </c>
      <c r="E70" s="297">
        <f t="shared" si="0"/>
        <v>673</v>
      </c>
      <c r="F70" s="266">
        <f>F69+F65+F53+F44</f>
        <v>1108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1805</v>
      </c>
      <c r="D71" s="261">
        <f>D70+D36</f>
        <v>0</v>
      </c>
      <c r="E71" s="297">
        <f t="shared" si="0"/>
        <v>1805</v>
      </c>
      <c r="F71" s="261">
        <f>F70+F36</f>
        <v>2249</v>
      </c>
      <c r="G71" s="130" t="s">
        <v>190</v>
      </c>
      <c r="H71" s="129" t="s">
        <v>191</v>
      </c>
      <c r="I71" s="266">
        <f>I52+I26</f>
        <v>23740</v>
      </c>
      <c r="J71" s="266">
        <f>J52+J26</f>
        <v>-21935</v>
      </c>
      <c r="K71" s="266">
        <f>K52+K26</f>
        <v>1805</v>
      </c>
      <c r="L71" s="266">
        <f>L52+L26</f>
        <v>2249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546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3">
      <selection activeCell="C15" sqref="C15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период:01.01.2014-31.12.2014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7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30</v>
      </c>
      <c r="D10" s="157">
        <v>35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3</v>
      </c>
      <c r="D11" s="157">
        <v>59</v>
      </c>
      <c r="E11" s="7" t="s">
        <v>212</v>
      </c>
      <c r="F11" s="41" t="s">
        <v>213</v>
      </c>
      <c r="G11" s="157">
        <v>7</v>
      </c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1356</v>
      </c>
      <c r="D14" s="157">
        <v>1422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1</v>
      </c>
      <c r="D15" s="157"/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7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1390</v>
      </c>
      <c r="D18" s="22">
        <f>SUM(D9:D15)+D17</f>
        <v>1516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1383</v>
      </c>
      <c r="H19" s="159">
        <f>+IF((D18-H17)&lt;0,0,(D18-H17))</f>
        <v>1516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1383</v>
      </c>
      <c r="H20" s="22">
        <f>IF((D19=0),(H19+D20),IF((D19-D20)&lt;0,D20-D19,0))</f>
        <v>1516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22</v>
      </c>
      <c r="D25" s="157">
        <v>74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>
        <v>14</v>
      </c>
      <c r="E28" s="7" t="s">
        <v>265</v>
      </c>
      <c r="F28" s="41" t="s">
        <v>266</v>
      </c>
      <c r="G28" s="157">
        <v>21</v>
      </c>
      <c r="H28" s="157">
        <v>27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21</v>
      </c>
      <c r="H29" s="158">
        <v>20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21</v>
      </c>
      <c r="H31" s="139">
        <f>+H24+H28+H30</f>
        <v>27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22</v>
      </c>
      <c r="D32" s="22">
        <f>SUM(D24:D28)+D30+D31</f>
        <v>88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0</v>
      </c>
      <c r="D33" s="131">
        <f>+IF((H31-D32)&lt;0,0,(H31-D32))</f>
        <v>0</v>
      </c>
      <c r="E33" s="164" t="s">
        <v>277</v>
      </c>
      <c r="F33" s="161" t="s">
        <v>242</v>
      </c>
      <c r="G33" s="163">
        <f>+IF((C32-G31)&lt;0,0,(C32-G31))</f>
        <v>1</v>
      </c>
      <c r="H33" s="163">
        <f>+IF((D32-H31)&lt;0,0,(D32-H31))</f>
        <v>61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0</v>
      </c>
      <c r="D35" s="140">
        <f>IF((D33-D34&gt;0),(D33-D34),0)</f>
        <v>0</v>
      </c>
      <c r="E35" s="164" t="s">
        <v>280</v>
      </c>
      <c r="F35" s="168" t="s">
        <v>246</v>
      </c>
      <c r="G35" s="22">
        <f>IF((C33=0),(G33+C34),IF((C33-C34)&lt;0,C34-C33,0))</f>
        <v>1</v>
      </c>
      <c r="H35" s="22">
        <f>IF((D33=0),(H33+D34),IF((D33-D34)&lt;0,D34-D33,0))</f>
        <v>61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1412</v>
      </c>
      <c r="D36" s="22">
        <f>+D35+D34+D32+D21+D20+D18</f>
        <v>1604</v>
      </c>
      <c r="E36" s="169" t="s">
        <v>283</v>
      </c>
      <c r="F36" s="165" t="s">
        <v>284</v>
      </c>
      <c r="G36" s="159">
        <f>+G35+G31+G20+G17</f>
        <v>1412</v>
      </c>
      <c r="H36" s="159">
        <f>+H35+H31+H20+H17</f>
        <v>1604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съставяне:..28.02.2015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2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период:01.01.2014-31.12.2014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30</v>
      </c>
      <c r="D23" s="225">
        <v>92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>
        <v>2</v>
      </c>
    </row>
    <row r="28" spans="1:4" ht="12.75">
      <c r="A28" s="246" t="s">
        <v>323</v>
      </c>
      <c r="B28" s="247" t="s">
        <v>324</v>
      </c>
      <c r="C28" s="226">
        <f>SUM(C21:C27)</f>
        <v>30</v>
      </c>
      <c r="D28" s="226">
        <f>SUM(D21:D27)</f>
        <v>94</v>
      </c>
    </row>
    <row r="29" spans="1:4" ht="12.75">
      <c r="A29" s="248" t="s">
        <v>325</v>
      </c>
      <c r="B29" s="242" t="s">
        <v>326</v>
      </c>
      <c r="C29" s="226">
        <f>+C20-C28</f>
        <v>-30</v>
      </c>
      <c r="D29" s="226">
        <f>+D20-D28</f>
        <v>-94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24</v>
      </c>
      <c r="D31" s="225">
        <v>41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>
        <v>20</v>
      </c>
      <c r="D33" s="225"/>
    </row>
    <row r="34" spans="1:4" ht="12.75">
      <c r="A34" s="246" t="s">
        <v>310</v>
      </c>
      <c r="B34" s="243" t="s">
        <v>334</v>
      </c>
      <c r="C34" s="226">
        <f>SUM(C31:C33)</f>
        <v>44</v>
      </c>
      <c r="D34" s="226">
        <f>SUM(D31:D33)</f>
        <v>41</v>
      </c>
    </row>
    <row r="35" spans="1:4" ht="12.75">
      <c r="A35" s="244" t="s">
        <v>335</v>
      </c>
      <c r="B35" s="245" t="s">
        <v>336</v>
      </c>
      <c r="C35" s="225">
        <v>21</v>
      </c>
      <c r="D35" s="225">
        <v>46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21</v>
      </c>
      <c r="D39" s="226">
        <f>SUM(D35:D38)</f>
        <v>46</v>
      </c>
    </row>
    <row r="40" spans="1:4" ht="12.75">
      <c r="A40" s="248" t="s">
        <v>344</v>
      </c>
      <c r="B40" s="242" t="s">
        <v>345</v>
      </c>
      <c r="C40" s="226">
        <f>+C34-C39</f>
        <v>23</v>
      </c>
      <c r="D40" s="226">
        <f>+D34-D39</f>
        <v>-5</v>
      </c>
    </row>
    <row r="41" spans="1:4" ht="12.75">
      <c r="A41" s="250" t="s">
        <v>346</v>
      </c>
      <c r="B41" s="247" t="s">
        <v>347</v>
      </c>
      <c r="C41" s="226">
        <f>+C29+C40</f>
        <v>-7</v>
      </c>
      <c r="D41" s="226">
        <f>+D29+D40</f>
        <v>-99</v>
      </c>
    </row>
    <row r="42" spans="1:4" ht="12.75">
      <c r="A42" s="250" t="s">
        <v>348</v>
      </c>
      <c r="B42" s="247" t="s">
        <v>349</v>
      </c>
      <c r="C42" s="226">
        <f>+D43</f>
        <v>10</v>
      </c>
      <c r="D42" s="225">
        <v>109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3</v>
      </c>
      <c r="D43" s="226">
        <f>+D41+D42</f>
        <v>10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съставяне:..28.02.2015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2" t="s">
        <v>503</v>
      </c>
      <c r="C3" s="332"/>
      <c r="D3" s="332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период:01.01.2014-31.12.2014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 t="s">
        <v>533</v>
      </c>
      <c r="C8" s="251">
        <v>1890</v>
      </c>
      <c r="D8" s="252"/>
      <c r="E8" s="325">
        <v>41738</v>
      </c>
      <c r="F8" s="251">
        <v>2180</v>
      </c>
      <c r="G8" s="252"/>
    </row>
    <row r="9" spans="1:7" ht="12.75">
      <c r="A9" s="7" t="s">
        <v>362</v>
      </c>
      <c r="B9" s="7" t="s">
        <v>534</v>
      </c>
      <c r="C9" s="251">
        <v>3010</v>
      </c>
      <c r="D9" s="252"/>
      <c r="E9" s="325">
        <v>41744</v>
      </c>
      <c r="F9" s="251">
        <v>3225</v>
      </c>
      <c r="G9" s="252"/>
    </row>
    <row r="10" spans="1:7" ht="12.75">
      <c r="A10" s="7" t="s">
        <v>363</v>
      </c>
      <c r="B10" s="7" t="s">
        <v>535</v>
      </c>
      <c r="C10" s="251">
        <v>290</v>
      </c>
      <c r="D10" s="252"/>
      <c r="E10" s="325">
        <v>41814</v>
      </c>
      <c r="F10" s="251">
        <v>320.95</v>
      </c>
      <c r="G10" s="252"/>
    </row>
    <row r="11" spans="1:7" ht="12.75">
      <c r="A11" s="7" t="s">
        <v>364</v>
      </c>
      <c r="B11" s="7" t="s">
        <v>536</v>
      </c>
      <c r="C11" s="251">
        <v>1517</v>
      </c>
      <c r="D11" s="252"/>
      <c r="E11" s="325">
        <v>41814</v>
      </c>
      <c r="F11" s="251">
        <v>1682.6</v>
      </c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6707</v>
      </c>
      <c r="D28" s="7"/>
      <c r="E28" s="7"/>
      <c r="F28" s="7">
        <f>SUM(F8:F27)</f>
        <v>7408.549999999999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съставяне:..28.02.2015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7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5.625" style="0" customWidth="1"/>
  </cols>
  <sheetData>
    <row r="1" spans="1:7" ht="15.75">
      <c r="A1" s="316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период:01.01.2014-31.12.2014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2199</v>
      </c>
      <c r="D9" s="252" t="s">
        <v>507</v>
      </c>
      <c r="E9" s="251">
        <v>2315</v>
      </c>
      <c r="F9" s="324">
        <f t="shared" si="0"/>
        <v>11597</v>
      </c>
      <c r="G9" s="10"/>
    </row>
    <row r="10" spans="1:7" ht="12.75">
      <c r="A10" s="7" t="s">
        <v>506</v>
      </c>
      <c r="B10" s="322">
        <v>5175</v>
      </c>
      <c r="C10" s="251">
        <v>930</v>
      </c>
      <c r="D10" s="252" t="s">
        <v>507</v>
      </c>
      <c r="E10" s="251"/>
      <c r="F10" s="324">
        <f t="shared" si="0"/>
        <v>6105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51</v>
      </c>
      <c r="D12" s="252" t="s">
        <v>511</v>
      </c>
      <c r="E12" s="251">
        <v>31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 t="shared" si="0"/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324">
        <f t="shared" si="0"/>
        <v>44</v>
      </c>
      <c r="G16" s="10" t="s">
        <v>530</v>
      </c>
    </row>
    <row r="17" spans="1:7" ht="12.75">
      <c r="A17" s="7" t="s">
        <v>521</v>
      </c>
      <c r="B17" s="251">
        <v>29</v>
      </c>
      <c r="C17" s="251">
        <v>122</v>
      </c>
      <c r="D17" s="252" t="s">
        <v>522</v>
      </c>
      <c r="E17" s="251">
        <v>114</v>
      </c>
      <c r="F17" s="324">
        <f t="shared" si="0"/>
        <v>37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25</v>
      </c>
      <c r="D18" s="252" t="s">
        <v>525</v>
      </c>
      <c r="E18" s="251">
        <v>24</v>
      </c>
      <c r="F18" s="7">
        <f t="shared" si="0"/>
        <v>87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22</v>
      </c>
      <c r="D21" s="252"/>
      <c r="E21" s="251">
        <v>23</v>
      </c>
      <c r="F21" s="7">
        <f t="shared" si="0"/>
        <v>147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/>
      <c r="D23" s="252"/>
      <c r="E23" s="251"/>
      <c r="F23" s="7">
        <f t="shared" si="0"/>
        <v>7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4938</v>
      </c>
      <c r="D29" s="252"/>
      <c r="E29" s="7">
        <f>SUM(E8:E28)</f>
        <v>6107</v>
      </c>
      <c r="F29" s="7">
        <f>SUM(F8:F28)</f>
        <v>34261</v>
      </c>
      <c r="G29" s="10"/>
      <c r="H29" s="321">
        <f>'справка №1-БАЛАНС'!K52</f>
        <v>34355</v>
      </c>
      <c r="J29" s="321">
        <f>F29-H29</f>
        <v>-94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3" t="s">
        <v>394</v>
      </c>
      <c r="B32" s="333"/>
      <c r="C32" s="333"/>
      <c r="D32" s="333"/>
      <c r="E32" s="333"/>
      <c r="F32" s="333"/>
      <c r="G32" s="10"/>
    </row>
    <row r="33" spans="1:7" ht="12.75">
      <c r="A33" s="333" t="s">
        <v>395</v>
      </c>
      <c r="B33" s="333"/>
      <c r="C33" s="333"/>
      <c r="D33" s="333"/>
      <c r="E33" s="333"/>
      <c r="F33" s="333"/>
      <c r="G33" s="10"/>
    </row>
    <row r="34" spans="1:7" ht="32.25" customHeight="1">
      <c r="A34" s="334" t="s">
        <v>495</v>
      </c>
      <c r="B34" s="335"/>
      <c r="C34" s="335"/>
      <c r="D34" s="335"/>
      <c r="E34" s="335"/>
      <c r="F34" s="335"/>
      <c r="G34" s="10"/>
    </row>
    <row r="35" spans="1:7" ht="18" customHeight="1">
      <c r="A35" s="336" t="s">
        <v>524</v>
      </c>
      <c r="B35" s="336"/>
      <c r="C35" s="336"/>
      <c r="D35" s="336"/>
      <c r="E35" s="336"/>
      <c r="F35" s="336"/>
      <c r="G35" s="10"/>
    </row>
    <row r="36" spans="1:7" ht="12.75">
      <c r="A36" s="52" t="str">
        <f>'справка №1-БАЛАНС'!A75</f>
        <v>Дата на съставяне:..28.02.2015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49">
      <selection activeCell="A5" sqref="A5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период:01.01.2014-31.12.2014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9" t="s">
        <v>399</v>
      </c>
      <c r="B6" s="339"/>
      <c r="C6" s="339"/>
      <c r="D6" s="339"/>
      <c r="E6" s="339"/>
      <c r="F6" s="339"/>
      <c r="G6" s="339" t="s">
        <v>400</v>
      </c>
      <c r="H6" s="340"/>
      <c r="I6" s="340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23740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7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1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7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1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7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8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7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8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7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8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7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8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7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8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7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8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7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8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34007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42" t="s">
        <v>492</v>
      </c>
      <c r="B65" s="335"/>
      <c r="C65" s="335"/>
      <c r="D65" s="335"/>
      <c r="E65" s="335"/>
      <c r="F65" s="335"/>
      <c r="G65" s="335"/>
      <c r="H65" s="335"/>
      <c r="I65" s="335"/>
    </row>
    <row r="66" spans="1:9" ht="12.75">
      <c r="A66" s="342" t="s">
        <v>496</v>
      </c>
      <c r="B66" s="342"/>
      <c r="C66" s="342"/>
      <c r="D66" s="342"/>
      <c r="E66" s="342"/>
      <c r="F66" s="342"/>
      <c r="G66" s="343"/>
      <c r="H66" s="343"/>
      <c r="I66" s="343"/>
    </row>
    <row r="67" spans="1:9" ht="12.75" customHeight="1">
      <c r="A67" s="342" t="s">
        <v>497</v>
      </c>
      <c r="B67" s="335"/>
      <c r="C67" s="335"/>
      <c r="D67" s="335"/>
      <c r="E67" s="335"/>
      <c r="F67" s="335"/>
      <c r="G67" s="335"/>
      <c r="H67" s="335"/>
      <c r="I67" s="335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съставяне:..28.02.2015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537</v>
      </c>
      <c r="C2" s="326" t="s">
        <v>538</v>
      </c>
      <c r="D2" s="326" t="s">
        <v>539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540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541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542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543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544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2015-03-18T09:51:00Z</cp:lastPrinted>
  <dcterms:created xsi:type="dcterms:W3CDTF">2000-06-29T12:02:40Z</dcterms:created>
  <dcterms:modified xsi:type="dcterms:W3CDTF">2015-03-18T09:51:50Z</dcterms:modified>
  <cp:category/>
  <cp:version/>
  <cp:contentType/>
  <cp:contentStatus/>
</cp:coreProperties>
</file>